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710"/>
  </bookViews>
  <sheets>
    <sheet name="prihodi" sheetId="2" r:id="rId1"/>
    <sheet name="rashodi" sheetId="1" r:id="rId2"/>
    <sheet name="NEO" sheetId="3" r:id="rId3"/>
    <sheet name="BUZ" sheetId="4" r:id="rId4"/>
  </sheets>
  <calcPr calcId="162913"/>
</workbook>
</file>

<file path=xl/calcChain.xml><?xml version="1.0" encoding="utf-8"?>
<calcChain xmlns="http://schemas.openxmlformats.org/spreadsheetml/2006/main">
  <c r="J8" i="4" l="1"/>
  <c r="J7" i="4" s="1"/>
  <c r="D103" i="1"/>
  <c r="E30" i="2" l="1"/>
  <c r="E25" i="2"/>
  <c r="E9" i="2"/>
  <c r="I8" i="4" l="1"/>
  <c r="G13" i="4"/>
  <c r="G12" i="4" s="1"/>
  <c r="G17" i="4" s="1"/>
  <c r="H13" i="4"/>
  <c r="H12" i="4" s="1"/>
  <c r="H17" i="4" s="1"/>
  <c r="I13" i="4"/>
  <c r="I12" i="4" s="1"/>
  <c r="J13" i="4"/>
  <c r="J12" i="4" s="1"/>
  <c r="F15" i="4"/>
  <c r="C39" i="1" l="1"/>
  <c r="C12" i="1"/>
  <c r="E28" i="2" l="1"/>
  <c r="F28" i="2" s="1"/>
  <c r="C45" i="2"/>
  <c r="C56" i="2"/>
  <c r="D4" i="3"/>
  <c r="F13" i="4"/>
  <c r="F12" i="4" s="1"/>
  <c r="E11" i="3"/>
  <c r="E13" i="4"/>
  <c r="E12" i="4" s="1"/>
  <c r="D13" i="4"/>
  <c r="D12" i="4" s="1"/>
  <c r="C13" i="4"/>
  <c r="C12" i="4" s="1"/>
  <c r="J17" i="4"/>
  <c r="H8" i="4"/>
  <c r="H7" i="4" s="1"/>
  <c r="G8" i="4"/>
  <c r="G7" i="4" s="1"/>
  <c r="F8" i="4"/>
  <c r="F7" i="4" s="1"/>
  <c r="E8" i="4"/>
  <c r="E7" i="4" s="1"/>
  <c r="D8" i="4"/>
  <c r="C8" i="4"/>
  <c r="I7" i="4"/>
  <c r="I17" i="4" s="1"/>
  <c r="D7" i="4"/>
  <c r="C7" i="4"/>
  <c r="E21" i="3"/>
  <c r="F21" i="3" s="1"/>
  <c r="D11" i="3"/>
  <c r="E4" i="3"/>
  <c r="D52" i="1"/>
  <c r="D28" i="2"/>
  <c r="F9" i="1"/>
  <c r="F10" i="1"/>
  <c r="F11" i="1"/>
  <c r="F12" i="1"/>
  <c r="F13" i="1"/>
  <c r="F16" i="1"/>
  <c r="F19" i="1"/>
  <c r="F20" i="1"/>
  <c r="F21" i="1"/>
  <c r="F22" i="1"/>
  <c r="F24" i="1"/>
  <c r="F25" i="1"/>
  <c r="F26" i="1"/>
  <c r="F27" i="1"/>
  <c r="F28" i="1"/>
  <c r="F30" i="1"/>
  <c r="F31" i="1"/>
  <c r="F32" i="1"/>
  <c r="F33" i="1"/>
  <c r="F34" i="1"/>
  <c r="F35" i="1"/>
  <c r="F36" i="1"/>
  <c r="F37" i="1"/>
  <c r="F38" i="1"/>
  <c r="F40" i="1"/>
  <c r="F41" i="1"/>
  <c r="F42" i="1"/>
  <c r="F43" i="1"/>
  <c r="F45" i="1"/>
  <c r="F46" i="1"/>
  <c r="F48" i="1"/>
  <c r="F51" i="1"/>
  <c r="F53" i="1"/>
  <c r="F54" i="1"/>
  <c r="F55" i="1"/>
  <c r="F56" i="1"/>
  <c r="F58" i="1"/>
  <c r="F59" i="1"/>
  <c r="F60" i="1"/>
  <c r="F63" i="1"/>
  <c r="F64" i="1"/>
  <c r="F65" i="1"/>
  <c r="F66" i="1"/>
  <c r="F67" i="1"/>
  <c r="F68" i="1"/>
  <c r="F70" i="1"/>
  <c r="F71" i="1"/>
  <c r="F73" i="1"/>
  <c r="F75" i="1"/>
  <c r="F79" i="1"/>
  <c r="F80" i="1"/>
  <c r="F81" i="1"/>
  <c r="F82" i="1"/>
  <c r="F83" i="1"/>
  <c r="F85" i="1"/>
  <c r="F94" i="1"/>
  <c r="F98" i="1"/>
  <c r="F99" i="1"/>
  <c r="F100" i="1"/>
  <c r="F102" i="1"/>
  <c r="F104" i="1"/>
  <c r="F105" i="1"/>
  <c r="E103" i="1"/>
  <c r="E101" i="1"/>
  <c r="E95" i="1"/>
  <c r="E92" i="1"/>
  <c r="E87" i="1"/>
  <c r="E86" i="1" s="1"/>
  <c r="E77" i="1"/>
  <c r="E76" i="1" s="1"/>
  <c r="E72" i="1"/>
  <c r="E62" i="1"/>
  <c r="E52" i="1"/>
  <c r="E47" i="1"/>
  <c r="E44" i="1"/>
  <c r="E39" i="1"/>
  <c r="E29" i="1"/>
  <c r="E23" i="1"/>
  <c r="E15" i="1"/>
  <c r="E8" i="1"/>
  <c r="F8" i="2"/>
  <c r="F9" i="2"/>
  <c r="F10" i="2"/>
  <c r="F11" i="2"/>
  <c r="F13" i="2"/>
  <c r="F14" i="2"/>
  <c r="F18" i="2"/>
  <c r="F20" i="2"/>
  <c r="F23" i="2"/>
  <c r="F25" i="2"/>
  <c r="F26" i="2"/>
  <c r="F29" i="2"/>
  <c r="F30" i="2"/>
  <c r="F31" i="2"/>
  <c r="F33" i="2"/>
  <c r="F34" i="2"/>
  <c r="F35" i="2"/>
  <c r="F36" i="2"/>
  <c r="F39" i="2"/>
  <c r="F43" i="2"/>
  <c r="F44" i="2"/>
  <c r="F47" i="2"/>
  <c r="F48" i="2"/>
  <c r="F49" i="2"/>
  <c r="F51" i="2"/>
  <c r="F52" i="2"/>
  <c r="F53" i="2"/>
  <c r="F54" i="2"/>
  <c r="F56" i="2"/>
  <c r="E57" i="2"/>
  <c r="E56" i="2" s="1"/>
  <c r="E55" i="2" s="1"/>
  <c r="E50" i="2"/>
  <c r="E46" i="2"/>
  <c r="E42" i="2"/>
  <c r="F42" i="2" s="1"/>
  <c r="E38" i="2"/>
  <c r="E37" i="2" s="1"/>
  <c r="F37" i="2" s="1"/>
  <c r="E32" i="2"/>
  <c r="E22" i="2"/>
  <c r="E17" i="2"/>
  <c r="E12" i="2"/>
  <c r="E7" i="2"/>
  <c r="D39" i="1"/>
  <c r="D62" i="1"/>
  <c r="C62" i="1"/>
  <c r="D50" i="2"/>
  <c r="C50" i="2"/>
  <c r="D38" i="2"/>
  <c r="D37" i="2" s="1"/>
  <c r="C28" i="2"/>
  <c r="D7" i="2"/>
  <c r="D12" i="2"/>
  <c r="D17" i="2"/>
  <c r="D22" i="2"/>
  <c r="D32" i="2"/>
  <c r="D42" i="2"/>
  <c r="D46" i="2"/>
  <c r="D57" i="2"/>
  <c r="D56" i="2" s="1"/>
  <c r="D55" i="2" s="1"/>
  <c r="D47" i="1"/>
  <c r="D101" i="1"/>
  <c r="C46" i="2"/>
  <c r="C22" i="2"/>
  <c r="C7" i="2"/>
  <c r="C52" i="1"/>
  <c r="C17" i="2"/>
  <c r="C42" i="2"/>
  <c r="C38" i="2"/>
  <c r="C37" i="2" s="1"/>
  <c r="C92" i="1"/>
  <c r="C72" i="1"/>
  <c r="C8" i="1"/>
  <c r="D8" i="1"/>
  <c r="C15" i="1"/>
  <c r="D15" i="1"/>
  <c r="C23" i="1"/>
  <c r="D23" i="1"/>
  <c r="C29" i="1"/>
  <c r="D29" i="1"/>
  <c r="C44" i="1"/>
  <c r="D44" i="1"/>
  <c r="C47" i="1"/>
  <c r="D72" i="1"/>
  <c r="C77" i="1"/>
  <c r="C76" i="1" s="1"/>
  <c r="D77" i="1"/>
  <c r="D76" i="1" s="1"/>
  <c r="C87" i="1"/>
  <c r="C86" i="1" s="1"/>
  <c r="D87" i="1"/>
  <c r="D86" i="1" s="1"/>
  <c r="D92" i="1"/>
  <c r="C95" i="1"/>
  <c r="D95" i="1"/>
  <c r="C101" i="1"/>
  <c r="C103" i="1"/>
  <c r="C12" i="2"/>
  <c r="C32" i="2"/>
  <c r="C57" i="2"/>
  <c r="F32" i="2" l="1"/>
  <c r="E17" i="3"/>
  <c r="F76" i="1"/>
  <c r="F44" i="1"/>
  <c r="F92" i="1"/>
  <c r="F23" i="1"/>
  <c r="D45" i="2"/>
  <c r="F22" i="2"/>
  <c r="F72" i="1"/>
  <c r="F7" i="2"/>
  <c r="C17" i="4"/>
  <c r="F12" i="2"/>
  <c r="F50" i="2"/>
  <c r="E91" i="1"/>
  <c r="F17" i="4"/>
  <c r="D17" i="4"/>
  <c r="F103" i="1"/>
  <c r="D17" i="3"/>
  <c r="E17" i="4"/>
  <c r="F101" i="1"/>
  <c r="E61" i="1"/>
  <c r="F62" i="1"/>
  <c r="F52" i="1"/>
  <c r="F47" i="1"/>
  <c r="F39" i="1"/>
  <c r="F29" i="1"/>
  <c r="E7" i="1"/>
  <c r="F15" i="1"/>
  <c r="F8" i="1"/>
  <c r="F77" i="1"/>
  <c r="E45" i="2"/>
  <c r="F46" i="2"/>
  <c r="F38" i="2"/>
  <c r="E16" i="2"/>
  <c r="F17" i="2"/>
  <c r="D61" i="1"/>
  <c r="D16" i="2"/>
  <c r="D6" i="2" s="1"/>
  <c r="C55" i="2"/>
  <c r="F55" i="2" s="1"/>
  <c r="C61" i="1"/>
  <c r="D91" i="1"/>
  <c r="D7" i="1"/>
  <c r="C91" i="1"/>
  <c r="C7" i="1"/>
  <c r="D61" i="2" l="1"/>
  <c r="F91" i="1"/>
  <c r="F45" i="2"/>
  <c r="F61" i="1"/>
  <c r="E6" i="1"/>
  <c r="E107" i="1" s="1"/>
  <c r="F7" i="1"/>
  <c r="E6" i="2"/>
  <c r="C6" i="1"/>
  <c r="C107" i="1" s="1"/>
  <c r="D6" i="1"/>
  <c r="D107" i="1" s="1"/>
  <c r="C16" i="2"/>
  <c r="F16" i="2" s="1"/>
  <c r="F107" i="1" l="1"/>
  <c r="F6" i="1"/>
  <c r="E61" i="2"/>
  <c r="C6" i="2"/>
  <c r="F6" i="2" s="1"/>
  <c r="C61" i="2" l="1"/>
  <c r="F61" i="2" s="1"/>
</calcChain>
</file>

<file path=xl/sharedStrings.xml><?xml version="1.0" encoding="utf-8"?>
<sst xmlns="http://schemas.openxmlformats.org/spreadsheetml/2006/main" count="359" uniqueCount="323">
  <si>
    <t>Redni broj</t>
  </si>
  <si>
    <t>Vrsta rashoda</t>
  </si>
  <si>
    <t>I</t>
  </si>
  <si>
    <t>Tekući izdaci</t>
  </si>
  <si>
    <t>Bruto zarade i doprinosi na teret poslodavca</t>
  </si>
  <si>
    <t>Neto zarade</t>
  </si>
  <si>
    <t>Porez na zarade</t>
  </si>
  <si>
    <t>Doprinosi na teret zaposlenog</t>
  </si>
  <si>
    <t>Doprinosi na teret poslodavca</t>
  </si>
  <si>
    <t>Opštinski prirez</t>
  </si>
  <si>
    <t>Ostala lična primanja</t>
  </si>
  <si>
    <t>Naknada za zimnicu</t>
  </si>
  <si>
    <t>Naknada za stanovanje i odvojeni život</t>
  </si>
  <si>
    <t>Naknada za prevoz</t>
  </si>
  <si>
    <t>Jubilarne nagrade</t>
  </si>
  <si>
    <t>Otpremnine</t>
  </si>
  <si>
    <t>Ostale naknade</t>
  </si>
  <si>
    <t>Rashodi za materijal</t>
  </si>
  <si>
    <t>Administrativni materijal</t>
  </si>
  <si>
    <t>Materijal za posebne namjene</t>
  </si>
  <si>
    <t>Rashodi za energiju</t>
  </si>
  <si>
    <t>Rashodi za gorivo</t>
  </si>
  <si>
    <t>Ostali rashodi za materijal</t>
  </si>
  <si>
    <t>Rashodi za usluge</t>
  </si>
  <si>
    <t>Službena putovanja</t>
  </si>
  <si>
    <t>Reprezentacija</t>
  </si>
  <si>
    <t>Komunikacione usluge</t>
  </si>
  <si>
    <t>Bankarske usluge i negativne kursne razlike</t>
  </si>
  <si>
    <t>Usluge prevoza</t>
  </si>
  <si>
    <t>Advokatske, notarske i pravne usluge</t>
  </si>
  <si>
    <t>Konsultantske usluge, projekti i studije</t>
  </si>
  <si>
    <t>Usluge stručnog usavršavanja</t>
  </si>
  <si>
    <t>Ostale usluge</t>
  </si>
  <si>
    <t>Rashodi za tekuće održavanje</t>
  </si>
  <si>
    <t>Tekuće održavanje javne infrastrukture</t>
  </si>
  <si>
    <t>Tekuće održavanje građevinskih objekata</t>
  </si>
  <si>
    <t>Tekuće održavanje opreme</t>
  </si>
  <si>
    <t>Kamate</t>
  </si>
  <si>
    <t>Kamate rezidentima</t>
  </si>
  <si>
    <t>Kamate nerezidentima</t>
  </si>
  <si>
    <t>Renta</t>
  </si>
  <si>
    <t>Zakup objekata</t>
  </si>
  <si>
    <t>Zakup opreme</t>
  </si>
  <si>
    <t>Zakup zemljišta</t>
  </si>
  <si>
    <t>Subvencije</t>
  </si>
  <si>
    <t>Ostali izdaci</t>
  </si>
  <si>
    <t>Transferi za socijalnu zaštitu</t>
  </si>
  <si>
    <t>Transferi institucijama, pojedincima, nevladinom i javnom sektoru</t>
  </si>
  <si>
    <t>Ostali transferi</t>
  </si>
  <si>
    <t>Kapitalni izdaci</t>
  </si>
  <si>
    <t>Izdaci za lokalnu infrastrukturu</t>
  </si>
  <si>
    <t>Izdaci za građevinske objekte</t>
  </si>
  <si>
    <t>Izdaci za uređenje zemljišta</t>
  </si>
  <si>
    <t>Izdaci za opremu</t>
  </si>
  <si>
    <t>Investiciono održavanje</t>
  </si>
  <si>
    <t>Ostali kapitalni izdaci</t>
  </si>
  <si>
    <t>Pozajmice i krediti</t>
  </si>
  <si>
    <t>Otplata dugova</t>
  </si>
  <si>
    <t>Otplata duga</t>
  </si>
  <si>
    <t>Otplata hartija od vrijednosti i kredita rezidentima</t>
  </si>
  <si>
    <t>Otplata hartija od vrijednosti i kredita nerezidentima</t>
  </si>
  <si>
    <t>Otplata garancija</t>
  </si>
  <si>
    <t>Otplata garancija u zemlji</t>
  </si>
  <si>
    <t>Otplata garancija u inostranstvu</t>
  </si>
  <si>
    <t>Otplata obaveza iz prethodnog perioda</t>
  </si>
  <si>
    <t>Rezerve</t>
  </si>
  <si>
    <t>Tekuća budžetska rezerva</t>
  </si>
  <si>
    <t>Stalna budžetska rezerva</t>
  </si>
  <si>
    <t>Ostale rezerve</t>
  </si>
  <si>
    <t>Transferi institucijama kulture i sporta</t>
  </si>
  <si>
    <t>Transferi nevladinim organizacijama</t>
  </si>
  <si>
    <t>Transferi političkim partijama , strankama i udruženjima</t>
  </si>
  <si>
    <t>Transferi za jednokratne socijalne pomoći</t>
  </si>
  <si>
    <t>Ostali transferi pojedincima</t>
  </si>
  <si>
    <t>Ostali transferi institucijama</t>
  </si>
  <si>
    <t>Transferi budžetu Države</t>
  </si>
  <si>
    <t>Transferi javnim preduzećima</t>
  </si>
  <si>
    <t>Prihodi</t>
  </si>
  <si>
    <t>Tekući prihodi</t>
  </si>
  <si>
    <t>Porezi</t>
  </si>
  <si>
    <t>7111</t>
  </si>
  <si>
    <t>Porez na dohodak fizičkih lica</t>
  </si>
  <si>
    <t>Porez na nepokretnosti</t>
  </si>
  <si>
    <t>Porez na promet nepokretnosti</t>
  </si>
  <si>
    <t>71175</t>
  </si>
  <si>
    <t>Prirez porezu na dohodak fizičkih lica</t>
  </si>
  <si>
    <t>Takse</t>
  </si>
  <si>
    <t>71312</t>
  </si>
  <si>
    <t>Lokalne administrativne takse</t>
  </si>
  <si>
    <t>7135</t>
  </si>
  <si>
    <t>Lokalne komunalne takse</t>
  </si>
  <si>
    <t>Ostale takse</t>
  </si>
  <si>
    <t>Naknade</t>
  </si>
  <si>
    <t>Naknada za korišćenje dobara od opšteg interesa</t>
  </si>
  <si>
    <t>71411</t>
  </si>
  <si>
    <t>Naknada za korišćenje voda</t>
  </si>
  <si>
    <t>71412</t>
  </si>
  <si>
    <t>Naknada za izvađeni materijal iz vodotoka</t>
  </si>
  <si>
    <t>71413</t>
  </si>
  <si>
    <t>Naknada za zaštitu voda od zagađivanja</t>
  </si>
  <si>
    <t>Naknada za korišćenje rezultata geoloških istraživanja</t>
  </si>
  <si>
    <t>Naknade za korišćenje prirodnih dobara</t>
  </si>
  <si>
    <t>71421</t>
  </si>
  <si>
    <t>Naknada za korišćenje šuma</t>
  </si>
  <si>
    <t>71423</t>
  </si>
  <si>
    <t>Naknada za korišćenje rudnog bogatstva</t>
  </si>
  <si>
    <t>Naknada za korišćenje mineralnih sirovina</t>
  </si>
  <si>
    <t>7146</t>
  </si>
  <si>
    <t>Naknada za komunalno opremanje građevinskog zemljišta</t>
  </si>
  <si>
    <t>7147</t>
  </si>
  <si>
    <t>7149</t>
  </si>
  <si>
    <t>Ostali prihodi</t>
  </si>
  <si>
    <t>7151</t>
  </si>
  <si>
    <t>Prihodi od kapitala (od kamata, akcija i udjela u dobiti i rente)</t>
  </si>
  <si>
    <t>7152</t>
  </si>
  <si>
    <t>Novčane kazne i oduzete imovinske koristi</t>
  </si>
  <si>
    <t>7153</t>
  </si>
  <si>
    <t>Prihodi koje organi ostvaruju vršenjem svoje djelatnosti</t>
  </si>
  <si>
    <t>7155</t>
  </si>
  <si>
    <t>Primici od prodaje imovine</t>
  </si>
  <si>
    <t>721</t>
  </si>
  <si>
    <t>Primici od prodaje nefinansijske imovine</t>
  </si>
  <si>
    <t>7211</t>
  </si>
  <si>
    <t>Prodaja nepokretnosti</t>
  </si>
  <si>
    <t>722</t>
  </si>
  <si>
    <t>Primici od prodaje finansijske imovine</t>
  </si>
  <si>
    <t>Primici od otplate kredita i sredstva prenesena iz prethodne godine</t>
  </si>
  <si>
    <t>Primici od otplate kredita</t>
  </si>
  <si>
    <t>732</t>
  </si>
  <si>
    <t>Sredstva prenesena iz prethodne godine</t>
  </si>
  <si>
    <t>Donacije i transferi</t>
  </si>
  <si>
    <t>741</t>
  </si>
  <si>
    <t>Donacije</t>
  </si>
  <si>
    <t>7411</t>
  </si>
  <si>
    <t>Tekuće donacije</t>
  </si>
  <si>
    <t>7412</t>
  </si>
  <si>
    <t>Kapitalne donacije</t>
  </si>
  <si>
    <t>Transferi</t>
  </si>
  <si>
    <t>7421</t>
  </si>
  <si>
    <t>7426</t>
  </si>
  <si>
    <t>Transferi od Egalizacionog fonda</t>
  </si>
  <si>
    <t>751</t>
  </si>
  <si>
    <t>7511</t>
  </si>
  <si>
    <t>Pozajmice i krediti od domaćih izvora</t>
  </si>
  <si>
    <t>7512</t>
  </si>
  <si>
    <t>Pozajmice i krediti od inostranih izvora</t>
  </si>
  <si>
    <t>UKUPNI PRIHODI (71+72+73+74+75)</t>
  </si>
  <si>
    <t>411-1</t>
  </si>
  <si>
    <t>411-2</t>
  </si>
  <si>
    <t>411-3</t>
  </si>
  <si>
    <t>411-4</t>
  </si>
  <si>
    <t>411-5</t>
  </si>
  <si>
    <t>412-1</t>
  </si>
  <si>
    <t>412-2</t>
  </si>
  <si>
    <t>412-3</t>
  </si>
  <si>
    <t>412-4</t>
  </si>
  <si>
    <t>412-5</t>
  </si>
  <si>
    <t>412-6</t>
  </si>
  <si>
    <t>412-7</t>
  </si>
  <si>
    <t>413-1</t>
  </si>
  <si>
    <t>413-3</t>
  </si>
  <si>
    <t>413-4</t>
  </si>
  <si>
    <t>413-5</t>
  </si>
  <si>
    <t>413-9</t>
  </si>
  <si>
    <t>414-1</t>
  </si>
  <si>
    <t>414-2</t>
  </si>
  <si>
    <t>414-3</t>
  </si>
  <si>
    <t>414-4</t>
  </si>
  <si>
    <t>414-5</t>
  </si>
  <si>
    <t>414-6</t>
  </si>
  <si>
    <t>414-7</t>
  </si>
  <si>
    <t>414-8</t>
  </si>
  <si>
    <t>414-9</t>
  </si>
  <si>
    <t>415-1</t>
  </si>
  <si>
    <t>415-2</t>
  </si>
  <si>
    <t>415-3</t>
  </si>
  <si>
    <t>417-1</t>
  </si>
  <si>
    <t>417-2</t>
  </si>
  <si>
    <t>417-3</t>
  </si>
  <si>
    <t>431-3</t>
  </si>
  <si>
    <t>431-4</t>
  </si>
  <si>
    <t>431-5</t>
  </si>
  <si>
    <t>431-6</t>
  </si>
  <si>
    <t>431-8</t>
  </si>
  <si>
    <t>431-9</t>
  </si>
  <si>
    <t>432-4</t>
  </si>
  <si>
    <t>432-5</t>
  </si>
  <si>
    <t>432-6</t>
  </si>
  <si>
    <t>441-2</t>
  </si>
  <si>
    <t>441-3</t>
  </si>
  <si>
    <t>441-4</t>
  </si>
  <si>
    <t>441-5</t>
  </si>
  <si>
    <t>441-6</t>
  </si>
  <si>
    <t>441-9</t>
  </si>
  <si>
    <t>461-1</t>
  </si>
  <si>
    <t>461-2</t>
  </si>
  <si>
    <t>462-1</t>
  </si>
  <si>
    <t>462-2</t>
  </si>
  <si>
    <t>II</t>
  </si>
  <si>
    <t>III</t>
  </si>
  <si>
    <t>IV</t>
  </si>
  <si>
    <t>V</t>
  </si>
  <si>
    <t>UKUPNI RASHODI (I+II+III+IV+V)</t>
  </si>
  <si>
    <t>416-1</t>
  </si>
  <si>
    <t>416-2</t>
  </si>
  <si>
    <t>419-3</t>
  </si>
  <si>
    <t>419-4</t>
  </si>
  <si>
    <t>419-6</t>
  </si>
  <si>
    <t>419-9</t>
  </si>
  <si>
    <t>Izrada i održavanje softvera</t>
  </si>
  <si>
    <t>Osiguranje</t>
  </si>
  <si>
    <t>Komunalne naknade</t>
  </si>
  <si>
    <t>Ostalo</t>
  </si>
  <si>
    <t>451-1</t>
  </si>
  <si>
    <t>451-2</t>
  </si>
  <si>
    <t>451-3</t>
  </si>
  <si>
    <t>Pozajmice i krediti nefinansijskim institucijama</t>
  </si>
  <si>
    <t>Pozajmice i krediti finansijskim institucijama</t>
  </si>
  <si>
    <t>Pozajmice i krediti pojedincima</t>
  </si>
  <si>
    <t>463-0</t>
  </si>
  <si>
    <t>431-2</t>
  </si>
  <si>
    <t>Transferi obrazovanju</t>
  </si>
  <si>
    <t>Godišnja naknada pri registraciji drumskih motornih vozila</t>
  </si>
  <si>
    <t>Izdaci po osnovu isplate ugovora o djelu</t>
  </si>
  <si>
    <t>Izdaci po osnovu troškova sudskih postupaka</t>
  </si>
  <si>
    <t>419-1</t>
  </si>
  <si>
    <t>419-2</t>
  </si>
  <si>
    <t>Naknade za izgradnju i održavanje lokalnih puteva</t>
  </si>
  <si>
    <t xml:space="preserve">Transferi od budžeta Države </t>
  </si>
  <si>
    <t>Pozajmice i krediti od domaćih finansijskih institucija</t>
  </si>
  <si>
    <t>Pozajmice i krediti od drugih nivoa vlasti</t>
  </si>
  <si>
    <t>431-1</t>
  </si>
  <si>
    <t>Transferi za zdravstvenu zaštitu</t>
  </si>
  <si>
    <t>431-7</t>
  </si>
  <si>
    <t>Transferi za lična primanja pripravnika</t>
  </si>
  <si>
    <t>441-1</t>
  </si>
  <si>
    <t>Izdaci za infrastrukturu od opšteg značaja</t>
  </si>
  <si>
    <t>OBRAZAC POP</t>
  </si>
  <si>
    <t>OBRAZAC PIR</t>
  </si>
  <si>
    <t>419-8</t>
  </si>
  <si>
    <t>Ostale naknade za puteve</t>
  </si>
  <si>
    <t>Naknade za puteve</t>
  </si>
  <si>
    <t>Prodaja zaliha</t>
  </si>
  <si>
    <t>Transferi od zavoda za zapošljavanje</t>
  </si>
  <si>
    <t>441-8</t>
  </si>
  <si>
    <t>Izdaci za kupovinu hartija od vrijednosti</t>
  </si>
  <si>
    <t>EU donacije</t>
  </si>
  <si>
    <t>411-8</t>
  </si>
  <si>
    <t>OPŠTINA PLJEVLJA</t>
  </si>
  <si>
    <t>Naknada skupštinskim odbornicima</t>
  </si>
  <si>
    <t>Transferi mjesnim zajednicama</t>
  </si>
  <si>
    <t>415-4</t>
  </si>
  <si>
    <t>Tekuće održavanje sporsko rekreativnih zona</t>
  </si>
  <si>
    <t xml:space="preserve"> </t>
  </si>
  <si>
    <t>7427</t>
  </si>
  <si>
    <t xml:space="preserve">Dotacije opštinama </t>
  </si>
  <si>
    <t>OBRAZAC NEO</t>
  </si>
  <si>
    <t>Vrsta neizmirene obaveze</t>
  </si>
  <si>
    <t xml:space="preserve">Obaveze za tekuće rashode </t>
  </si>
  <si>
    <t>Obaveze za bruto zarade i doprinose na teret poslodavca</t>
  </si>
  <si>
    <t>Obaveze za ostala lična primanja</t>
  </si>
  <si>
    <t>Obaveze za ostale tekuće rashode</t>
  </si>
  <si>
    <t>Obaveze po transferima za socijalnu zaštitu</t>
  </si>
  <si>
    <t>Obaveze za transfere institucijama,pojedincima,NVO</t>
  </si>
  <si>
    <t>Obaveze za kapitalne izdatke</t>
  </si>
  <si>
    <t>Obaveze po pozajmicama i kreditima</t>
  </si>
  <si>
    <t>a)</t>
  </si>
  <si>
    <t>glavnica</t>
  </si>
  <si>
    <t>b)</t>
  </si>
  <si>
    <t>kamata</t>
  </si>
  <si>
    <t>VI</t>
  </si>
  <si>
    <t>Obaveze po osnovu otplate dugova</t>
  </si>
  <si>
    <t>VII</t>
  </si>
  <si>
    <t>Obaveze po osnovu reprogramiranog poreskog duga *</t>
  </si>
  <si>
    <t>VIII</t>
  </si>
  <si>
    <t>Obaveze iz rezervi</t>
  </si>
  <si>
    <t>UKUPNE NEIZMIRENE OBAVEZE ( I+II+III+IV+V+VI+VII)</t>
  </si>
  <si>
    <t>Reprogramirani poreski dug 2015</t>
  </si>
  <si>
    <t xml:space="preserve">Ukupan iznos reprogramiranog
 poreskog duga </t>
  </si>
  <si>
    <t>OBRAZAC BUZ</t>
  </si>
  <si>
    <t>Vrsta zaduženja</t>
  </si>
  <si>
    <t xml:space="preserve">Ugovoreni iznos sredstava </t>
  </si>
  <si>
    <t xml:space="preserve">Iznos povučenih sredstava </t>
  </si>
  <si>
    <t xml:space="preserve">Iznos otplaćenog duga po glavnici </t>
  </si>
  <si>
    <t xml:space="preserve">Stanje duga </t>
  </si>
  <si>
    <t>Domaći dug</t>
  </si>
  <si>
    <t xml:space="preserve">Krediti </t>
  </si>
  <si>
    <t>a</t>
  </si>
  <si>
    <t>Kratkoročni (glavnica)</t>
  </si>
  <si>
    <t>b</t>
  </si>
  <si>
    <t>Dugoročni (glavnica)</t>
  </si>
  <si>
    <t>Obveznice</t>
  </si>
  <si>
    <t>Inostrani dug</t>
  </si>
  <si>
    <t>Krediti</t>
  </si>
  <si>
    <t xml:space="preserve">     UKUPNO (I+II)</t>
  </si>
  <si>
    <t>Domaće garancije</t>
  </si>
  <si>
    <t>Inostrane garancije</t>
  </si>
  <si>
    <t>UKUPNO IZDATE GARANCIJE (III+IV)</t>
  </si>
  <si>
    <t>.</t>
  </si>
  <si>
    <t>Ostale pozajmice</t>
  </si>
  <si>
    <t>povučeni iznos</t>
  </si>
  <si>
    <t>iznos otplaćenog duga</t>
  </si>
  <si>
    <t>stanje duga</t>
  </si>
  <si>
    <t>Pozajmice iz Egalizacionog fonda</t>
  </si>
  <si>
    <t>Pozajmice iz Fonda za podršku opštinama za predefinisanje donatorskih sredstava</t>
  </si>
  <si>
    <t>UKUPNO</t>
  </si>
  <si>
    <t>Plan budžeta za  2026.</t>
  </si>
  <si>
    <t>Plan budžeta za 2026.</t>
  </si>
  <si>
    <t>Dospjeli neplaćeni iznos reprogramiranog poreskog duga na kraju I kvartala 2026.godine *</t>
  </si>
  <si>
    <t>Iznos duga opštine po osnovu ostalih pozajmica na kraju I kvartala 2026.godine</t>
  </si>
  <si>
    <t>Ostvarenje budžeta VI- 2026</t>
  </si>
  <si>
    <t>Ostvarenje budžeta I-VI- 2026</t>
  </si>
  <si>
    <t>% ostvarenja budžeta I-VI</t>
  </si>
  <si>
    <t>Izvršenje budžeta za VI- 2026.</t>
  </si>
  <si>
    <t>Izvršenje budžeta I-VI- 2026.</t>
  </si>
  <si>
    <t>% izvršenja  budžeta I-VI</t>
  </si>
  <si>
    <t>Stanje neizmirenih obaveza Opštine Pljevlja na kraju II kvartala 2026. godine</t>
  </si>
  <si>
    <t>Stanje neizmirenih obaveza javnih preduzeca na kraju II kvartala 2026. godine</t>
  </si>
  <si>
    <t>Dospjeli iznos reprogramiranog poreskog duga na kraju II kvartala 2026.godine</t>
  </si>
  <si>
    <t>Plaćeni iznos reprogramiranog poreskog duga na kraju II kvartala 2026.godine</t>
  </si>
  <si>
    <t>Iznos zaduženja Opštine na kraju II kvartala 2026. god.</t>
  </si>
  <si>
    <t>Iznos zaduženja javnih preduzeća na kraju  II kvartala 2026. god.</t>
  </si>
  <si>
    <r>
      <t xml:space="preserve">Napomena: Kod neizmirenih obaveza Opštine nisu obuhvaćene nedospjele obaveze prema EPCG od </t>
    </r>
    <r>
      <rPr>
        <b/>
        <sz val="11"/>
        <color theme="1"/>
        <rFont val="Calibri"/>
        <family val="2"/>
        <scheme val="minor"/>
      </rPr>
      <t>1.014.802,41 €</t>
    </r>
    <r>
      <rPr>
        <sz val="11"/>
        <color theme="1"/>
        <rFont val="Calibri"/>
        <family val="2"/>
        <scheme val="minor"/>
      </rPr>
      <t xml:space="preserve"> (plaćaju se u 10 jedakih godišnjih rata od po 338.267,48 eura)  koje su u Trezoru obuhvaćene kao ugovorene obaveze. Kod neizmirenih obaveza javnih preduzeća nisu obuhvaćene nedospjele poreske obaveze po reprogramu poreskog duga iz 2022-2026 godine od </t>
    </r>
    <r>
      <rPr>
        <b/>
        <sz val="11"/>
        <color theme="1"/>
        <rFont val="Calibri"/>
        <family val="2"/>
        <scheme val="minor"/>
      </rPr>
      <t>1.209913,76 €</t>
    </r>
    <r>
      <rPr>
        <sz val="11"/>
        <color theme="1"/>
        <rFont val="Calibri"/>
        <family val="2"/>
        <scheme val="minor"/>
      </rPr>
      <t xml:space="preserve"> , kao i reprogramirane obaveze u stečaju, novi reprogram,  od </t>
    </r>
    <r>
      <rPr>
        <b/>
        <sz val="11"/>
        <color theme="1"/>
        <rFont val="Calibri"/>
        <family val="2"/>
        <scheme val="minor"/>
      </rPr>
      <t>476.787,8 €</t>
    </r>
    <r>
      <rPr>
        <sz val="11"/>
        <color theme="1"/>
        <rFont val="Calibri"/>
        <family val="2"/>
        <scheme val="minor"/>
      </rPr>
      <t xml:space="preserve"> koje se plaćaju u periodu 2026 - 2036. godine. U neizmirenim obavezama Opštine sadržane su obaveze javnih ustanova koje se evidentiraju u Trezoru opštine Pljevlja.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</si>
</sst>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9"/>
      <name val="Cambria"/>
      <family val="1"/>
    </font>
    <font>
      <sz val="9"/>
      <name val="Cambria"/>
      <family val="1"/>
    </font>
    <font>
      <b/>
      <sz val="9"/>
      <name val="Century Gothic"/>
      <family val="2"/>
    </font>
    <font>
      <b/>
      <sz val="9"/>
      <color indexed="8"/>
      <name val="Cambria"/>
      <family val="1"/>
    </font>
    <font>
      <sz val="9"/>
      <color indexed="8"/>
      <name val="Cambria"/>
      <family val="1"/>
    </font>
    <font>
      <b/>
      <sz val="9"/>
      <name val="Cambria"/>
      <family val="1"/>
      <charset val="238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theme="1"/>
      <name val="Calibri"/>
      <family val="2"/>
      <charset val="238"/>
      <scheme val="minor"/>
    </font>
    <font>
      <sz val="9"/>
      <name val="Cambria"/>
      <family val="1"/>
      <scheme val="major"/>
    </font>
    <font>
      <b/>
      <sz val="9"/>
      <name val="Cambria"/>
      <family val="1"/>
      <charset val="238"/>
      <scheme val="major"/>
    </font>
    <font>
      <sz val="10"/>
      <color theme="1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mbria"/>
      <family val="1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157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Fill="1"/>
    <xf numFmtId="0" fontId="3" fillId="0" borderId="0" xfId="0" applyFont="1"/>
    <xf numFmtId="164" fontId="12" fillId="0" borderId="0" xfId="1" applyFont="1"/>
    <xf numFmtId="164" fontId="4" fillId="0" borderId="0" xfId="1" applyFont="1"/>
    <xf numFmtId="4" fontId="0" fillId="0" borderId="0" xfId="0" applyNumberFormat="1"/>
    <xf numFmtId="164" fontId="0" fillId="0" borderId="0" xfId="0" applyNumberFormat="1"/>
    <xf numFmtId="0" fontId="0" fillId="0" borderId="0" xfId="0" applyFont="1"/>
    <xf numFmtId="0" fontId="0" fillId="0" borderId="0" xfId="0" applyBorder="1"/>
    <xf numFmtId="0" fontId="8" fillId="0" borderId="0" xfId="0" applyFont="1" applyAlignment="1"/>
    <xf numFmtId="0" fontId="13" fillId="0" borderId="0" xfId="0" applyFont="1" applyFill="1"/>
    <xf numFmtId="0" fontId="13" fillId="0" borderId="0" xfId="0" applyFont="1"/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4" fontId="6" fillId="0" borderId="1" xfId="0" applyNumberFormat="1" applyFont="1" applyBorder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/>
    <xf numFmtId="0" fontId="6" fillId="0" borderId="1" xfId="0" applyFont="1" applyFill="1" applyBorder="1"/>
    <xf numFmtId="0" fontId="7" fillId="0" borderId="1" xfId="0" applyFont="1" applyFill="1" applyBorder="1" applyAlignment="1">
      <alignment horizontal="right" vertical="top"/>
    </xf>
    <xf numFmtId="0" fontId="10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4" fontId="9" fillId="0" borderId="2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4" fillId="0" borderId="1" xfId="0" applyFont="1" applyBorder="1" applyAlignment="1">
      <alignment horizontal="right"/>
    </xf>
    <xf numFmtId="0" fontId="10" fillId="0" borderId="1" xfId="0" applyFont="1" applyBorder="1"/>
    <xf numFmtId="4" fontId="10" fillId="0" borderId="2" xfId="0" applyNumberFormat="1" applyFont="1" applyBorder="1"/>
    <xf numFmtId="0" fontId="10" fillId="0" borderId="1" xfId="0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0" fillId="0" borderId="3" xfId="0" applyFont="1" applyBorder="1"/>
    <xf numFmtId="0" fontId="14" fillId="0" borderId="4" xfId="0" applyFont="1" applyBorder="1"/>
    <xf numFmtId="0" fontId="9" fillId="0" borderId="4" xfId="0" applyFont="1" applyFill="1" applyBorder="1"/>
    <xf numFmtId="0" fontId="9" fillId="0" borderId="1" xfId="0" applyFont="1" applyBorder="1" applyAlignment="1">
      <alignment horizontal="left" vertical="justify" wrapText="1"/>
    </xf>
    <xf numFmtId="0" fontId="10" fillId="0" borderId="1" xfId="0" applyFont="1" applyBorder="1" applyAlignment="1">
      <alignment horizontal="left" vertical="justify" wrapText="1"/>
    </xf>
    <xf numFmtId="0" fontId="7" fillId="0" borderId="3" xfId="0" applyFont="1" applyFill="1" applyBorder="1" applyAlignment="1">
      <alignment horizontal="right"/>
    </xf>
    <xf numFmtId="0" fontId="7" fillId="0" borderId="3" xfId="0" applyFont="1" applyFill="1" applyBorder="1"/>
    <xf numFmtId="0" fontId="7" fillId="0" borderId="4" xfId="0" applyFont="1" applyFill="1" applyBorder="1"/>
    <xf numFmtId="0" fontId="6" fillId="0" borderId="4" xfId="0" applyFont="1" applyFill="1" applyBorder="1"/>
    <xf numFmtId="4" fontId="1" fillId="0" borderId="0" xfId="0" applyNumberFormat="1" applyFont="1"/>
    <xf numFmtId="0" fontId="11" fillId="0" borderId="1" xfId="0" applyFont="1" applyFill="1" applyBorder="1"/>
    <xf numFmtId="0" fontId="11" fillId="0" borderId="1" xfId="0" applyFont="1" applyFill="1" applyBorder="1" applyAlignment="1">
      <alignment wrapText="1"/>
    </xf>
    <xf numFmtId="4" fontId="9" fillId="2" borderId="1" xfId="0" applyNumberFormat="1" applyFont="1" applyFill="1" applyBorder="1"/>
    <xf numFmtId="4" fontId="10" fillId="2" borderId="1" xfId="0" applyNumberFormat="1" applyFont="1" applyFill="1" applyBorder="1"/>
    <xf numFmtId="4" fontId="10" fillId="2" borderId="3" xfId="0" applyNumberFormat="1" applyFont="1" applyFill="1" applyBorder="1"/>
    <xf numFmtId="4" fontId="9" fillId="2" borderId="4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/>
    <xf numFmtId="4" fontId="7" fillId="2" borderId="1" xfId="0" applyNumberFormat="1" applyFont="1" applyFill="1" applyBorder="1"/>
    <xf numFmtId="4" fontId="11" fillId="2" borderId="1" xfId="0" applyNumberFormat="1" applyFont="1" applyFill="1" applyBorder="1"/>
    <xf numFmtId="4" fontId="6" fillId="2" borderId="1" xfId="0" applyNumberFormat="1" applyFont="1" applyFill="1" applyBorder="1" applyAlignment="1"/>
    <xf numFmtId="4" fontId="7" fillId="2" borderId="3" xfId="0" applyNumberFormat="1" applyFont="1" applyFill="1" applyBorder="1"/>
    <xf numFmtId="4" fontId="6" fillId="2" borderId="4" xfId="0" applyNumberFormat="1" applyFont="1" applyFill="1" applyBorder="1"/>
    <xf numFmtId="4" fontId="10" fillId="0" borderId="10" xfId="0" applyNumberFormat="1" applyFont="1" applyFill="1" applyBorder="1"/>
    <xf numFmtId="4" fontId="7" fillId="3" borderId="1" xfId="0" applyNumberFormat="1" applyFont="1" applyFill="1" applyBorder="1"/>
    <xf numFmtId="4" fontId="7" fillId="0" borderId="1" xfId="0" applyNumberFormat="1" applyFont="1" applyFill="1" applyBorder="1"/>
    <xf numFmtId="4" fontId="10" fillId="0" borderId="1" xfId="0" applyNumberFormat="1" applyFont="1" applyFill="1" applyBorder="1"/>
    <xf numFmtId="0" fontId="9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9" fillId="0" borderId="1" xfId="0" applyNumberFormat="1" applyFont="1" applyBorder="1"/>
    <xf numFmtId="4" fontId="7" fillId="0" borderId="1" xfId="0" applyNumberFormat="1" applyFont="1" applyBorder="1"/>
    <xf numFmtId="4" fontId="7" fillId="0" borderId="3" xfId="0" applyNumberFormat="1" applyFont="1" applyBorder="1"/>
    <xf numFmtId="4" fontId="6" fillId="0" borderId="4" xfId="0" applyNumberFormat="1" applyFont="1" applyBorder="1"/>
    <xf numFmtId="4" fontId="9" fillId="0" borderId="4" xfId="0" applyNumberFormat="1" applyFont="1" applyFill="1" applyBorder="1"/>
    <xf numFmtId="4" fontId="10" fillId="0" borderId="12" xfId="0" applyNumberFormat="1" applyFont="1" applyBorder="1"/>
    <xf numFmtId="4" fontId="9" fillId="0" borderId="4" xfId="0" applyNumberFormat="1" applyFont="1" applyBorder="1"/>
    <xf numFmtId="0" fontId="16" fillId="0" borderId="1" xfId="0" applyFont="1" applyBorder="1" applyAlignment="1">
      <alignment horizontal="center"/>
    </xf>
    <xf numFmtId="0" fontId="17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4" fontId="16" fillId="0" borderId="1" xfId="0" applyNumberFormat="1" applyFont="1" applyBorder="1"/>
    <xf numFmtId="16" fontId="18" fillId="0" borderId="1" xfId="0" applyNumberFormat="1" applyFont="1" applyBorder="1" applyAlignment="1">
      <alignment horizontal="center"/>
    </xf>
    <xf numFmtId="0" fontId="18" fillId="0" borderId="1" xfId="0" applyFont="1" applyBorder="1"/>
    <xf numFmtId="4" fontId="18" fillId="4" borderId="1" xfId="0" applyNumberFormat="1" applyFont="1" applyFill="1" applyBorder="1"/>
    <xf numFmtId="4" fontId="18" fillId="0" borderId="1" xfId="0" applyNumberFormat="1" applyFont="1" applyBorder="1"/>
    <xf numFmtId="4" fontId="19" fillId="0" borderId="1" xfId="0" applyNumberFormat="1" applyFont="1" applyBorder="1"/>
    <xf numFmtId="0" fontId="16" fillId="0" borderId="1" xfId="0" applyFont="1" applyBorder="1" applyAlignment="1"/>
    <xf numFmtId="4" fontId="16" fillId="4" borderId="1" xfId="0" applyNumberFormat="1" applyFont="1" applyFill="1" applyBorder="1"/>
    <xf numFmtId="4" fontId="19" fillId="4" borderId="1" xfId="0" applyNumberFormat="1" applyFont="1" applyFill="1" applyBorder="1"/>
    <xf numFmtId="4" fontId="20" fillId="0" borderId="1" xfId="0" applyNumberFormat="1" applyFont="1" applyBorder="1"/>
    <xf numFmtId="4" fontId="21" fillId="0" borderId="0" xfId="0" applyNumberFormat="1" applyFont="1"/>
    <xf numFmtId="0" fontId="0" fillId="0" borderId="0" xfId="0" applyNumberFormat="1" applyBorder="1" applyAlignment="1">
      <alignment vertical="justify" wrapText="1"/>
    </xf>
    <xf numFmtId="0" fontId="22" fillId="0" borderId="0" xfId="2" applyFont="1" applyBorder="1"/>
    <xf numFmtId="0" fontId="7" fillId="0" borderId="0" xfId="2" applyFont="1" applyFill="1" applyBorder="1" applyAlignment="1">
      <alignment horizontal="center"/>
    </xf>
    <xf numFmtId="0" fontId="23" fillId="0" borderId="0" xfId="2" applyFont="1" applyFill="1" applyBorder="1"/>
    <xf numFmtId="0" fontId="6" fillId="0" borderId="19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0" fontId="6" fillId="0" borderId="22" xfId="2" applyFont="1" applyFill="1" applyBorder="1" applyAlignment="1">
      <alignment horizontal="center" vertical="center" wrapText="1"/>
    </xf>
    <xf numFmtId="0" fontId="6" fillId="0" borderId="23" xfId="2" applyFont="1" applyFill="1" applyBorder="1" applyAlignment="1">
      <alignment horizontal="center"/>
    </xf>
    <xf numFmtId="0" fontId="6" fillId="0" borderId="24" xfId="2" applyFont="1" applyFill="1" applyBorder="1"/>
    <xf numFmtId="4" fontId="16" fillId="4" borderId="4" xfId="2" applyNumberFormat="1" applyFont="1" applyFill="1" applyBorder="1"/>
    <xf numFmtId="4" fontId="16" fillId="4" borderId="25" xfId="2" applyNumberFormat="1" applyFont="1" applyFill="1" applyBorder="1"/>
    <xf numFmtId="4" fontId="16" fillId="4" borderId="26" xfId="2" applyNumberFormat="1" applyFont="1" applyFill="1" applyBorder="1"/>
    <xf numFmtId="0" fontId="6" fillId="0" borderId="16" xfId="2" applyFont="1" applyFill="1" applyBorder="1" applyAlignment="1">
      <alignment horizontal="right"/>
    </xf>
    <xf numFmtId="0" fontId="6" fillId="0" borderId="5" xfId="2" applyFont="1" applyFill="1" applyBorder="1"/>
    <xf numFmtId="4" fontId="16" fillId="4" borderId="1" xfId="2" applyNumberFormat="1" applyFont="1" applyFill="1" applyBorder="1"/>
    <xf numFmtId="4" fontId="16" fillId="4" borderId="27" xfId="2" applyNumberFormat="1" applyFont="1" applyFill="1" applyBorder="1"/>
    <xf numFmtId="4" fontId="16" fillId="4" borderId="28" xfId="2" applyNumberFormat="1" applyFont="1" applyFill="1" applyBorder="1"/>
    <xf numFmtId="0" fontId="7" fillId="0" borderId="16" xfId="2" applyFont="1" applyFill="1" applyBorder="1" applyAlignment="1">
      <alignment horizontal="right"/>
    </xf>
    <xf numFmtId="0" fontId="7" fillId="0" borderId="5" xfId="2" applyFont="1" applyFill="1" applyBorder="1"/>
    <xf numFmtId="4" fontId="18" fillId="4" borderId="1" xfId="2" applyNumberFormat="1" applyFont="1" applyFill="1" applyBorder="1"/>
    <xf numFmtId="4" fontId="18" fillId="4" borderId="27" xfId="2" applyNumberFormat="1" applyFont="1" applyFill="1" applyBorder="1"/>
    <xf numFmtId="4" fontId="18" fillId="4" borderId="28" xfId="2" applyNumberFormat="1" applyFont="1" applyFill="1" applyBorder="1"/>
    <xf numFmtId="4" fontId="19" fillId="4" borderId="27" xfId="2" applyNumberFormat="1" applyFont="1" applyFill="1" applyBorder="1"/>
    <xf numFmtId="0" fontId="6" fillId="0" borderId="16" xfId="2" applyFont="1" applyFill="1" applyBorder="1" applyAlignment="1">
      <alignment horizontal="center"/>
    </xf>
    <xf numFmtId="4" fontId="16" fillId="4" borderId="31" xfId="2" applyNumberFormat="1" applyFont="1" applyFill="1" applyBorder="1"/>
    <xf numFmtId="4" fontId="16" fillId="4" borderId="32" xfId="2" applyNumberFormat="1" applyFont="1" applyFill="1" applyBorder="1"/>
    <xf numFmtId="4" fontId="16" fillId="4" borderId="33" xfId="2" applyNumberFormat="1" applyFont="1" applyFill="1" applyBorder="1"/>
    <xf numFmtId="0" fontId="22" fillId="0" borderId="0" xfId="2" applyFont="1" applyFill="1" applyBorder="1"/>
    <xf numFmtId="4" fontId="0" fillId="0" borderId="1" xfId="0" applyNumberFormat="1" applyFill="1" applyBorder="1"/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0" xfId="0" applyNumberFormat="1" applyBorder="1" applyAlignment="1">
      <alignment horizontal="left" vertical="justify" wrapText="1"/>
    </xf>
    <xf numFmtId="0" fontId="16" fillId="0" borderId="1" xfId="0" applyFont="1" applyBorder="1" applyAlignment="1">
      <alignment horizontal="left" vertical="center"/>
    </xf>
    <xf numFmtId="2" fontId="20" fillId="0" borderId="3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1" xfId="2" applyFont="1" applyBorder="1" applyAlignment="1">
      <alignment horizontal="left"/>
    </xf>
    <xf numFmtId="0" fontId="22" fillId="0" borderId="1" xfId="2" applyFont="1" applyBorder="1" applyAlignment="1">
      <alignment horizontal="center"/>
    </xf>
    <xf numFmtId="0" fontId="24" fillId="0" borderId="1" xfId="2" applyFont="1" applyBorder="1" applyAlignment="1">
      <alignment horizontal="left"/>
    </xf>
    <xf numFmtId="0" fontId="22" fillId="0" borderId="1" xfId="2" applyFont="1" applyBorder="1" applyAlignment="1">
      <alignment horizontal="left" wrapText="1"/>
    </xf>
    <xf numFmtId="0" fontId="6" fillId="0" borderId="34" xfId="2" applyFont="1" applyFill="1" applyBorder="1" applyAlignment="1">
      <alignment horizontal="center"/>
    </xf>
    <xf numFmtId="0" fontId="6" fillId="0" borderId="35" xfId="2" applyFont="1" applyFill="1" applyBorder="1" applyAlignment="1">
      <alignment horizontal="center"/>
    </xf>
    <xf numFmtId="0" fontId="24" fillId="0" borderId="5" xfId="2" applyFont="1" applyBorder="1" applyAlignment="1">
      <alignment horizontal="center"/>
    </xf>
    <xf numFmtId="0" fontId="24" fillId="0" borderId="8" xfId="2" applyFont="1" applyBorder="1" applyAlignment="1">
      <alignment horizontal="center"/>
    </xf>
    <xf numFmtId="0" fontId="24" fillId="0" borderId="9" xfId="2" applyFont="1" applyBorder="1" applyAlignment="1">
      <alignment horizontal="center"/>
    </xf>
    <xf numFmtId="0" fontId="6" fillId="0" borderId="29" xfId="2" applyFont="1" applyFill="1" applyBorder="1" applyAlignment="1">
      <alignment horizontal="left"/>
    </xf>
    <xf numFmtId="0" fontId="6" fillId="0" borderId="30" xfId="2" applyFont="1" applyFill="1" applyBorder="1" applyAlignment="1">
      <alignment horizontal="left"/>
    </xf>
    <xf numFmtId="0" fontId="6" fillId="0" borderId="5" xfId="2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0" fontId="6" fillId="0" borderId="13" xfId="2" applyFont="1" applyFill="1" applyBorder="1" applyAlignment="1">
      <alignment horizontal="center" vertical="center" wrapText="1"/>
    </xf>
    <xf numFmtId="0" fontId="6" fillId="0" borderId="17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/>
    </xf>
    <xf numFmtId="49" fontId="6" fillId="0" borderId="5" xfId="2" applyNumberFormat="1" applyFont="1" applyFill="1" applyBorder="1" applyAlignment="1">
      <alignment horizontal="center" vertical="center" wrapText="1"/>
    </xf>
    <xf numFmtId="49" fontId="6" fillId="0" borderId="8" xfId="2" applyNumberFormat="1" applyFont="1" applyFill="1" applyBorder="1" applyAlignment="1">
      <alignment horizontal="center" vertical="center" wrapText="1"/>
    </xf>
    <xf numFmtId="49" fontId="6" fillId="0" borderId="15" xfId="2" applyNumberFormat="1" applyFont="1" applyFill="1" applyBorder="1" applyAlignment="1">
      <alignment horizontal="center" vertical="center" wrapText="1"/>
    </xf>
    <xf numFmtId="49" fontId="6" fillId="0" borderId="16" xfId="2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/>
  </cellXfs>
  <cellStyles count="3">
    <cellStyle name="Comma" xfId="1" builtinId="3"/>
    <cellStyle name="Normal" xfId="0" builtinId="0"/>
    <cellStyle name="Normal_buz final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15" workbookViewId="0">
      <selection activeCell="J55" sqref="J55"/>
    </sheetView>
  </sheetViews>
  <sheetFormatPr defaultRowHeight="15" x14ac:dyDescent="0.25"/>
  <cols>
    <col min="1" max="1" width="8.5703125" style="2" customWidth="1"/>
    <col min="2" max="2" width="47.140625" style="2" customWidth="1"/>
    <col min="3" max="3" width="12.42578125" customWidth="1"/>
    <col min="4" max="4" width="11.7109375" customWidth="1"/>
    <col min="5" max="5" width="12.140625" customWidth="1"/>
    <col min="6" max="6" width="7.5703125" customWidth="1"/>
  </cols>
  <sheetData>
    <row r="1" spans="1:7" ht="15.75" thickBot="1" x14ac:dyDescent="0.3">
      <c r="B1" s="3"/>
    </row>
    <row r="2" spans="1:7" ht="15.75" thickBot="1" x14ac:dyDescent="0.3">
      <c r="A2" s="11"/>
      <c r="B2" s="11"/>
      <c r="C2" s="11"/>
      <c r="D2" s="119" t="s">
        <v>237</v>
      </c>
      <c r="E2" s="120"/>
      <c r="F2" s="121"/>
      <c r="G2" s="10"/>
    </row>
    <row r="3" spans="1:7" x14ac:dyDescent="0.25">
      <c r="A3" s="12"/>
      <c r="B3" s="12"/>
      <c r="C3" s="13"/>
      <c r="D3" s="13"/>
      <c r="E3" s="13"/>
      <c r="F3" s="13"/>
    </row>
    <row r="4" spans="1:7" x14ac:dyDescent="0.25">
      <c r="A4" s="122" t="s">
        <v>248</v>
      </c>
      <c r="B4" s="123"/>
      <c r="C4" s="123"/>
      <c r="D4" s="123"/>
      <c r="E4" s="123"/>
      <c r="F4" s="124"/>
    </row>
    <row r="5" spans="1:7" ht="60" customHeight="1" x14ac:dyDescent="0.25">
      <c r="A5" s="14"/>
      <c r="B5" s="15" t="s">
        <v>77</v>
      </c>
      <c r="C5" s="51" t="s">
        <v>306</v>
      </c>
      <c r="D5" s="51" t="s">
        <v>310</v>
      </c>
      <c r="E5" s="51" t="s">
        <v>311</v>
      </c>
      <c r="F5" s="16" t="s">
        <v>312</v>
      </c>
    </row>
    <row r="6" spans="1:7" x14ac:dyDescent="0.25">
      <c r="A6" s="17">
        <v>71</v>
      </c>
      <c r="B6" s="14" t="s">
        <v>78</v>
      </c>
      <c r="C6" s="52">
        <f>C7+C12+C16+C32</f>
        <v>17214000</v>
      </c>
      <c r="D6" s="52">
        <f>D7+D12+D16+D32</f>
        <v>1315826.05</v>
      </c>
      <c r="E6" s="52">
        <f>E7+E12+E16+E32</f>
        <v>6662350.1500000004</v>
      </c>
      <c r="F6" s="18">
        <f>E6/C6*100</f>
        <v>38.703091379110028</v>
      </c>
    </row>
    <row r="7" spans="1:7" x14ac:dyDescent="0.25">
      <c r="A7" s="17">
        <v>711</v>
      </c>
      <c r="B7" s="14" t="s">
        <v>79</v>
      </c>
      <c r="C7" s="52">
        <f>SUM(C8:C11)</f>
        <v>11389000</v>
      </c>
      <c r="D7" s="52">
        <f>SUM(D8:D11)</f>
        <v>1031303.51</v>
      </c>
      <c r="E7" s="52">
        <f>SUM(E8:E11)</f>
        <v>4206302.1400000006</v>
      </c>
      <c r="F7" s="18">
        <f t="shared" ref="F7:F61" si="0">E7/C7*100</f>
        <v>36.933024321713944</v>
      </c>
    </row>
    <row r="8" spans="1:7" x14ac:dyDescent="0.25">
      <c r="A8" s="19" t="s">
        <v>80</v>
      </c>
      <c r="B8" s="20" t="s">
        <v>81</v>
      </c>
      <c r="C8" s="53">
        <v>7109000</v>
      </c>
      <c r="D8" s="53">
        <v>776300.77</v>
      </c>
      <c r="E8" s="53">
        <v>3359767.6</v>
      </c>
      <c r="F8" s="66">
        <f t="shared" si="0"/>
        <v>47.260762413841611</v>
      </c>
    </row>
    <row r="9" spans="1:7" x14ac:dyDescent="0.25">
      <c r="A9" s="20">
        <v>71131</v>
      </c>
      <c r="B9" s="20" t="s">
        <v>82</v>
      </c>
      <c r="C9" s="53">
        <v>3350000</v>
      </c>
      <c r="D9" s="53">
        <v>179418.53</v>
      </c>
      <c r="E9" s="53">
        <f>78235.12+283883.54</f>
        <v>362118.66</v>
      </c>
      <c r="F9" s="66">
        <f t="shared" si="0"/>
        <v>10.80951223880597</v>
      </c>
    </row>
    <row r="10" spans="1:7" x14ac:dyDescent="0.25">
      <c r="A10" s="20">
        <v>71132</v>
      </c>
      <c r="B10" s="20" t="s">
        <v>83</v>
      </c>
      <c r="C10" s="53">
        <v>150000</v>
      </c>
      <c r="D10" s="53">
        <v>14674.19</v>
      </c>
      <c r="E10" s="53">
        <v>122768.25</v>
      </c>
      <c r="F10" s="66">
        <f t="shared" si="0"/>
        <v>81.845500000000001</v>
      </c>
    </row>
    <row r="11" spans="1:7" x14ac:dyDescent="0.25">
      <c r="A11" s="19" t="s">
        <v>84</v>
      </c>
      <c r="B11" s="20" t="s">
        <v>85</v>
      </c>
      <c r="C11" s="53">
        <v>780000</v>
      </c>
      <c r="D11" s="53">
        <v>60910.02</v>
      </c>
      <c r="E11" s="53">
        <v>361647.63</v>
      </c>
      <c r="F11" s="66">
        <f t="shared" si="0"/>
        <v>46.365080769230772</v>
      </c>
    </row>
    <row r="12" spans="1:7" s="4" customFormat="1" ht="12.75" x14ac:dyDescent="0.2">
      <c r="A12" s="17">
        <v>713</v>
      </c>
      <c r="B12" s="21" t="s">
        <v>86</v>
      </c>
      <c r="C12" s="52">
        <f>SUM(C13:C15)</f>
        <v>90000</v>
      </c>
      <c r="D12" s="52">
        <f>SUM(D13:D15)</f>
        <v>4938.5</v>
      </c>
      <c r="E12" s="52">
        <f>SUM(E13:E15)</f>
        <v>26734.799999999999</v>
      </c>
      <c r="F12" s="18">
        <f t="shared" si="0"/>
        <v>29.705333333333332</v>
      </c>
    </row>
    <row r="13" spans="1:7" x14ac:dyDescent="0.25">
      <c r="A13" s="19" t="s">
        <v>87</v>
      </c>
      <c r="B13" s="20" t="s">
        <v>88</v>
      </c>
      <c r="C13" s="53">
        <v>50000</v>
      </c>
      <c r="D13" s="53">
        <v>4740</v>
      </c>
      <c r="E13" s="53">
        <v>24653</v>
      </c>
      <c r="F13" s="66">
        <f t="shared" si="0"/>
        <v>49.305999999999997</v>
      </c>
    </row>
    <row r="14" spans="1:7" x14ac:dyDescent="0.25">
      <c r="A14" s="19" t="s">
        <v>89</v>
      </c>
      <c r="B14" s="20" t="s">
        <v>90</v>
      </c>
      <c r="C14" s="53">
        <v>40000</v>
      </c>
      <c r="D14" s="53">
        <v>198.5</v>
      </c>
      <c r="E14" s="53">
        <v>2081.8000000000002</v>
      </c>
      <c r="F14" s="66">
        <f t="shared" si="0"/>
        <v>5.2045000000000012</v>
      </c>
    </row>
    <row r="15" spans="1:7" x14ac:dyDescent="0.25">
      <c r="A15" s="19">
        <v>7136</v>
      </c>
      <c r="B15" s="20" t="s">
        <v>91</v>
      </c>
      <c r="C15" s="53">
        <v>0</v>
      </c>
      <c r="D15" s="53">
        <v>0</v>
      </c>
      <c r="E15" s="53">
        <v>0</v>
      </c>
      <c r="F15" s="66"/>
    </row>
    <row r="16" spans="1:7" s="4" customFormat="1" ht="12.75" x14ac:dyDescent="0.2">
      <c r="A16" s="17">
        <v>714</v>
      </c>
      <c r="B16" s="21" t="s">
        <v>92</v>
      </c>
      <c r="C16" s="52">
        <f>C17+C22+C26+C27+C28+C31</f>
        <v>5192000</v>
      </c>
      <c r="D16" s="52">
        <f>D17+D22+D26+D27+D28+D31</f>
        <v>262055.22999999998</v>
      </c>
      <c r="E16" s="52">
        <f>E17+E22+E26+E27+E28+E31</f>
        <v>2374213.5700000003</v>
      </c>
      <c r="F16" s="18">
        <f t="shared" si="0"/>
        <v>45.728304506933746</v>
      </c>
    </row>
    <row r="17" spans="1:6" s="4" customFormat="1" ht="12.75" x14ac:dyDescent="0.2">
      <c r="A17" s="20">
        <v>7141</v>
      </c>
      <c r="B17" s="45" t="s">
        <v>93</v>
      </c>
      <c r="C17" s="52">
        <f>SUM(C18:C21)</f>
        <v>180000</v>
      </c>
      <c r="D17" s="52">
        <f>SUM(D18:D21)</f>
        <v>15532.8</v>
      </c>
      <c r="E17" s="52">
        <f>SUM(E18:E21)</f>
        <v>31227.72</v>
      </c>
      <c r="F17" s="18">
        <f t="shared" si="0"/>
        <v>17.348733333333332</v>
      </c>
    </row>
    <row r="18" spans="1:6" s="4" customFormat="1" ht="12.75" x14ac:dyDescent="0.2">
      <c r="A18" s="19" t="s">
        <v>94</v>
      </c>
      <c r="B18" s="20" t="s">
        <v>95</v>
      </c>
      <c r="C18" s="53">
        <v>90000</v>
      </c>
      <c r="D18" s="53">
        <v>7000</v>
      </c>
      <c r="E18" s="53">
        <v>15578.64</v>
      </c>
      <c r="F18" s="66">
        <f t="shared" si="0"/>
        <v>17.3096</v>
      </c>
    </row>
    <row r="19" spans="1:6" x14ac:dyDescent="0.25">
      <c r="A19" s="19" t="s">
        <v>96</v>
      </c>
      <c r="B19" s="20" t="s">
        <v>97</v>
      </c>
      <c r="C19" s="53">
        <v>0</v>
      </c>
      <c r="D19" s="53">
        <v>0</v>
      </c>
      <c r="E19" s="53">
        <v>0</v>
      </c>
      <c r="F19" s="66"/>
    </row>
    <row r="20" spans="1:6" x14ac:dyDescent="0.25">
      <c r="A20" s="19" t="s">
        <v>98</v>
      </c>
      <c r="B20" s="20" t="s">
        <v>99</v>
      </c>
      <c r="C20" s="53">
        <v>90000</v>
      </c>
      <c r="D20" s="53">
        <v>8532.7999999999993</v>
      </c>
      <c r="E20" s="53">
        <v>15649.08</v>
      </c>
      <c r="F20" s="66">
        <f t="shared" si="0"/>
        <v>17.387866666666664</v>
      </c>
    </row>
    <row r="21" spans="1:6" x14ac:dyDescent="0.25">
      <c r="A21" s="19">
        <v>71414</v>
      </c>
      <c r="B21" s="20" t="s">
        <v>100</v>
      </c>
      <c r="C21" s="53">
        <v>0</v>
      </c>
      <c r="D21" s="53">
        <v>0</v>
      </c>
      <c r="E21" s="53">
        <v>0</v>
      </c>
      <c r="F21" s="66"/>
    </row>
    <row r="22" spans="1:6" x14ac:dyDescent="0.25">
      <c r="A22" s="20">
        <v>7142</v>
      </c>
      <c r="B22" s="45" t="s">
        <v>101</v>
      </c>
      <c r="C22" s="54">
        <f>SUM(C23:C25)</f>
        <v>3075000</v>
      </c>
      <c r="D22" s="54">
        <f>SUM(D23:D25)</f>
        <v>207705.7</v>
      </c>
      <c r="E22" s="54">
        <f>SUM(E23:E25)</f>
        <v>2196364.4700000002</v>
      </c>
      <c r="F22" s="18">
        <f t="shared" si="0"/>
        <v>71.426486829268299</v>
      </c>
    </row>
    <row r="23" spans="1:6" s="4" customFormat="1" ht="12.75" x14ac:dyDescent="0.2">
      <c r="A23" s="19" t="s">
        <v>102</v>
      </c>
      <c r="B23" s="20" t="s">
        <v>103</v>
      </c>
      <c r="C23" s="53">
        <v>850000</v>
      </c>
      <c r="D23" s="53">
        <v>54710.5</v>
      </c>
      <c r="E23" s="53">
        <v>2043369.27</v>
      </c>
      <c r="F23" s="66">
        <f t="shared" si="0"/>
        <v>240.39638470588235</v>
      </c>
    </row>
    <row r="24" spans="1:6" x14ac:dyDescent="0.25">
      <c r="A24" s="19" t="s">
        <v>104</v>
      </c>
      <c r="B24" s="20" t="s">
        <v>105</v>
      </c>
      <c r="C24" s="53">
        <v>0</v>
      </c>
      <c r="D24" s="53">
        <v>0</v>
      </c>
      <c r="E24" s="53">
        <v>0</v>
      </c>
      <c r="F24" s="66"/>
    </row>
    <row r="25" spans="1:6" x14ac:dyDescent="0.25">
      <c r="A25" s="22">
        <v>71424</v>
      </c>
      <c r="B25" s="23" t="s">
        <v>106</v>
      </c>
      <c r="C25" s="53">
        <v>2225000</v>
      </c>
      <c r="D25" s="53">
        <v>152995.20000000001</v>
      </c>
      <c r="E25" s="53">
        <f>8770.3+144224.9</f>
        <v>152995.19999999998</v>
      </c>
      <c r="F25" s="66">
        <f t="shared" si="0"/>
        <v>6.8761887640449437</v>
      </c>
    </row>
    <row r="26" spans="1:6" s="4" customFormat="1" ht="15" customHeight="1" x14ac:dyDescent="0.2">
      <c r="A26" s="19" t="s">
        <v>107</v>
      </c>
      <c r="B26" s="46" t="s">
        <v>108</v>
      </c>
      <c r="C26" s="54">
        <v>280000</v>
      </c>
      <c r="D26" s="54">
        <v>25052.59</v>
      </c>
      <c r="E26" s="54">
        <v>77073.02</v>
      </c>
      <c r="F26" s="18">
        <f t="shared" si="0"/>
        <v>27.526078571428574</v>
      </c>
    </row>
    <row r="27" spans="1:6" ht="14.25" customHeight="1" x14ac:dyDescent="0.25">
      <c r="A27" s="19" t="s">
        <v>109</v>
      </c>
      <c r="B27" s="46" t="s">
        <v>227</v>
      </c>
      <c r="C27" s="52">
        <v>0</v>
      </c>
      <c r="D27" s="52">
        <v>0</v>
      </c>
      <c r="E27" s="52">
        <v>0</v>
      </c>
      <c r="F27" s="18"/>
    </row>
    <row r="28" spans="1:6" ht="14.25" customHeight="1" x14ac:dyDescent="0.25">
      <c r="A28" s="19">
        <v>7148</v>
      </c>
      <c r="B28" s="46" t="s">
        <v>241</v>
      </c>
      <c r="C28" s="54">
        <f>C29+C30</f>
        <v>255000</v>
      </c>
      <c r="D28" s="54">
        <f>D29+D30</f>
        <v>12944.3</v>
      </c>
      <c r="E28" s="54">
        <f>E29+E30</f>
        <v>68728.52</v>
      </c>
      <c r="F28" s="18">
        <f t="shared" si="0"/>
        <v>26.952360784313729</v>
      </c>
    </row>
    <row r="29" spans="1:6" ht="15" customHeight="1" x14ac:dyDescent="0.25">
      <c r="A29" s="19">
        <v>71484</v>
      </c>
      <c r="B29" s="24" t="s">
        <v>222</v>
      </c>
      <c r="C29" s="53">
        <v>100000</v>
      </c>
      <c r="D29" s="59">
        <v>11687.3</v>
      </c>
      <c r="E29" s="59">
        <v>55056.85</v>
      </c>
      <c r="F29" s="66">
        <f t="shared" si="0"/>
        <v>55.056850000000004</v>
      </c>
    </row>
    <row r="30" spans="1:6" ht="15" customHeight="1" x14ac:dyDescent="0.25">
      <c r="A30" s="19">
        <v>71489</v>
      </c>
      <c r="B30" s="24" t="s">
        <v>240</v>
      </c>
      <c r="C30" s="53">
        <v>155000</v>
      </c>
      <c r="D30" s="59">
        <v>1257</v>
      </c>
      <c r="E30" s="59">
        <f>12171.67+1500</f>
        <v>13671.67</v>
      </c>
      <c r="F30" s="66">
        <f t="shared" si="0"/>
        <v>8.8204322580645158</v>
      </c>
    </row>
    <row r="31" spans="1:6" ht="18" customHeight="1" x14ac:dyDescent="0.25">
      <c r="A31" s="19" t="s">
        <v>110</v>
      </c>
      <c r="B31" s="45" t="s">
        <v>16</v>
      </c>
      <c r="C31" s="54">
        <v>1402000</v>
      </c>
      <c r="D31" s="54">
        <v>819.84</v>
      </c>
      <c r="E31" s="54">
        <v>819.84</v>
      </c>
      <c r="F31" s="18">
        <f t="shared" si="0"/>
        <v>5.8476462196861624E-2</v>
      </c>
    </row>
    <row r="32" spans="1:6" x14ac:dyDescent="0.25">
      <c r="A32" s="17">
        <v>715</v>
      </c>
      <c r="B32" s="21" t="s">
        <v>111</v>
      </c>
      <c r="C32" s="52">
        <f>SUM(C33:C36)</f>
        <v>543000</v>
      </c>
      <c r="D32" s="52">
        <f>SUM(D33:D36)</f>
        <v>17528.810000000001</v>
      </c>
      <c r="E32" s="52">
        <f>SUM(E33:E36)</f>
        <v>55099.64</v>
      </c>
      <c r="F32" s="18">
        <f t="shared" si="0"/>
        <v>10.14726335174954</v>
      </c>
    </row>
    <row r="33" spans="1:6" x14ac:dyDescent="0.25">
      <c r="A33" s="19" t="s">
        <v>112</v>
      </c>
      <c r="B33" s="20" t="s">
        <v>113</v>
      </c>
      <c r="C33" s="53">
        <v>31000</v>
      </c>
      <c r="D33" s="53">
        <v>384.31</v>
      </c>
      <c r="E33" s="53">
        <v>1269.43</v>
      </c>
      <c r="F33" s="66">
        <f t="shared" si="0"/>
        <v>4.0949354838709677</v>
      </c>
    </row>
    <row r="34" spans="1:6" x14ac:dyDescent="0.25">
      <c r="A34" s="19" t="s">
        <v>114</v>
      </c>
      <c r="B34" s="20" t="s">
        <v>115</v>
      </c>
      <c r="C34" s="53">
        <v>25000</v>
      </c>
      <c r="D34" s="53">
        <v>1828.22</v>
      </c>
      <c r="E34" s="53">
        <v>5077.84</v>
      </c>
      <c r="F34" s="66">
        <f t="shared" si="0"/>
        <v>20.311360000000001</v>
      </c>
    </row>
    <row r="35" spans="1:6" x14ac:dyDescent="0.25">
      <c r="A35" s="19" t="s">
        <v>116</v>
      </c>
      <c r="B35" s="20" t="s">
        <v>117</v>
      </c>
      <c r="C35" s="53">
        <v>207000</v>
      </c>
      <c r="D35" s="53">
        <v>9890.2000000000007</v>
      </c>
      <c r="E35" s="53">
        <v>20076.740000000002</v>
      </c>
      <c r="F35" s="66">
        <f t="shared" si="0"/>
        <v>9.6989082125603883</v>
      </c>
    </row>
    <row r="36" spans="1:6" x14ac:dyDescent="0.25">
      <c r="A36" s="19" t="s">
        <v>118</v>
      </c>
      <c r="B36" s="20" t="s">
        <v>111</v>
      </c>
      <c r="C36" s="53">
        <v>280000</v>
      </c>
      <c r="D36" s="53">
        <v>5426.08</v>
      </c>
      <c r="E36" s="53">
        <v>28675.63</v>
      </c>
      <c r="F36" s="66">
        <f t="shared" si="0"/>
        <v>10.241296428571429</v>
      </c>
    </row>
    <row r="37" spans="1:6" x14ac:dyDescent="0.25">
      <c r="A37" s="17">
        <v>72</v>
      </c>
      <c r="B37" s="21" t="s">
        <v>119</v>
      </c>
      <c r="C37" s="52">
        <f>C38+C41</f>
        <v>220000</v>
      </c>
      <c r="D37" s="52">
        <f>D38+D41</f>
        <v>118858.37</v>
      </c>
      <c r="E37" s="52">
        <f>E38+E41</f>
        <v>159252.6</v>
      </c>
      <c r="F37" s="18">
        <f t="shared" si="0"/>
        <v>72.38754545454546</v>
      </c>
    </row>
    <row r="38" spans="1:6" s="4" customFormat="1" ht="12.75" x14ac:dyDescent="0.2">
      <c r="A38" s="19" t="s">
        <v>120</v>
      </c>
      <c r="B38" s="20" t="s">
        <v>121</v>
      </c>
      <c r="C38" s="53">
        <f>SUM(C39:C40)</f>
        <v>220000</v>
      </c>
      <c r="D38" s="53">
        <f>SUM(D39:D40)</f>
        <v>118858.37</v>
      </c>
      <c r="E38" s="53">
        <f>SUM(E39:E40)</f>
        <v>159252.6</v>
      </c>
      <c r="F38" s="66">
        <f t="shared" si="0"/>
        <v>72.38754545454546</v>
      </c>
    </row>
    <row r="39" spans="1:6" x14ac:dyDescent="0.25">
      <c r="A39" s="19" t="s">
        <v>122</v>
      </c>
      <c r="B39" s="20" t="s">
        <v>123</v>
      </c>
      <c r="C39" s="53">
        <v>220000</v>
      </c>
      <c r="D39" s="53">
        <v>118858.37</v>
      </c>
      <c r="E39" s="53">
        <v>159252.6</v>
      </c>
      <c r="F39" s="66">
        <f t="shared" si="0"/>
        <v>72.38754545454546</v>
      </c>
    </row>
    <row r="40" spans="1:6" x14ac:dyDescent="0.25">
      <c r="A40" s="19">
        <v>7213</v>
      </c>
      <c r="B40" s="20" t="s">
        <v>242</v>
      </c>
      <c r="C40" s="53">
        <v>0</v>
      </c>
      <c r="D40" s="53">
        <v>0</v>
      </c>
      <c r="E40" s="53">
        <v>0</v>
      </c>
      <c r="F40" s="66"/>
    </row>
    <row r="41" spans="1:6" x14ac:dyDescent="0.25">
      <c r="A41" s="19" t="s">
        <v>124</v>
      </c>
      <c r="B41" s="20" t="s">
        <v>125</v>
      </c>
      <c r="C41" s="53">
        <v>0</v>
      </c>
      <c r="D41" s="53">
        <v>0</v>
      </c>
      <c r="E41" s="53">
        <v>0</v>
      </c>
      <c r="F41" s="66"/>
    </row>
    <row r="42" spans="1:6" ht="24" x14ac:dyDescent="0.25">
      <c r="A42" s="17">
        <v>73</v>
      </c>
      <c r="B42" s="25" t="s">
        <v>126</v>
      </c>
      <c r="C42" s="55">
        <f>SUM(C43:C44)</f>
        <v>7103500</v>
      </c>
      <c r="D42" s="55">
        <f>SUM(D43:D44)</f>
        <v>345.21</v>
      </c>
      <c r="E42" s="55">
        <f>SUM(E43:E44)</f>
        <v>5901368.7999999998</v>
      </c>
      <c r="F42" s="18">
        <f t="shared" si="0"/>
        <v>83.076917012740196</v>
      </c>
    </row>
    <row r="43" spans="1:6" s="4" customFormat="1" ht="16.5" customHeight="1" x14ac:dyDescent="0.2">
      <c r="A43" s="19">
        <v>731</v>
      </c>
      <c r="B43" s="20" t="s">
        <v>127</v>
      </c>
      <c r="C43" s="53">
        <v>10000</v>
      </c>
      <c r="D43" s="53">
        <v>345.21</v>
      </c>
      <c r="E43" s="53">
        <v>2269.89</v>
      </c>
      <c r="F43" s="66">
        <f t="shared" si="0"/>
        <v>22.698899999999998</v>
      </c>
    </row>
    <row r="44" spans="1:6" x14ac:dyDescent="0.25">
      <c r="A44" s="19" t="s">
        <v>128</v>
      </c>
      <c r="B44" s="20" t="s">
        <v>129</v>
      </c>
      <c r="C44" s="53">
        <v>7093500</v>
      </c>
      <c r="D44" s="53">
        <v>0</v>
      </c>
      <c r="E44" s="53">
        <v>5899098.9100000001</v>
      </c>
      <c r="F44" s="66">
        <f t="shared" si="0"/>
        <v>83.162034397688018</v>
      </c>
    </row>
    <row r="45" spans="1:6" s="4" customFormat="1" ht="12.75" x14ac:dyDescent="0.2">
      <c r="A45" s="17">
        <v>74</v>
      </c>
      <c r="B45" s="21" t="s">
        <v>130</v>
      </c>
      <c r="C45" s="52">
        <f>C46+C50</f>
        <v>7587500</v>
      </c>
      <c r="D45" s="52">
        <f>D46+D50</f>
        <v>1168246.19</v>
      </c>
      <c r="E45" s="52">
        <f>E46+E50</f>
        <v>4717242.13</v>
      </c>
      <c r="F45" s="18">
        <f t="shared" si="0"/>
        <v>62.171230708401971</v>
      </c>
    </row>
    <row r="46" spans="1:6" s="4" customFormat="1" ht="12.75" x14ac:dyDescent="0.2">
      <c r="A46" s="19" t="s">
        <v>131</v>
      </c>
      <c r="B46" s="20" t="s">
        <v>132</v>
      </c>
      <c r="C46" s="52">
        <f>SUM(C47:C49)</f>
        <v>554000</v>
      </c>
      <c r="D46" s="52">
        <f>D47+D48+D49</f>
        <v>116337.70000000001</v>
      </c>
      <c r="E46" s="52">
        <f>E47+E48+E49</f>
        <v>121927.74</v>
      </c>
      <c r="F46" s="18">
        <f t="shared" si="0"/>
        <v>22.008617328519854</v>
      </c>
    </row>
    <row r="47" spans="1:6" x14ac:dyDescent="0.25">
      <c r="A47" s="19" t="s">
        <v>133</v>
      </c>
      <c r="B47" s="20" t="s">
        <v>134</v>
      </c>
      <c r="C47" s="53">
        <v>64000</v>
      </c>
      <c r="D47" s="53">
        <v>0</v>
      </c>
      <c r="E47" s="53">
        <v>3376.01</v>
      </c>
      <c r="F47" s="66">
        <f t="shared" si="0"/>
        <v>5.2750156250000009</v>
      </c>
    </row>
    <row r="48" spans="1:6" x14ac:dyDescent="0.25">
      <c r="A48" s="19" t="s">
        <v>135</v>
      </c>
      <c r="B48" s="20" t="s">
        <v>136</v>
      </c>
      <c r="C48" s="53">
        <v>250000</v>
      </c>
      <c r="D48" s="53">
        <v>38526.400000000001</v>
      </c>
      <c r="E48" s="53">
        <v>40522.9</v>
      </c>
      <c r="F48" s="66">
        <f t="shared" si="0"/>
        <v>16.209160000000001</v>
      </c>
    </row>
    <row r="49" spans="1:9" x14ac:dyDescent="0.25">
      <c r="A49" s="19">
        <v>7413</v>
      </c>
      <c r="B49" s="20" t="s">
        <v>246</v>
      </c>
      <c r="C49" s="53">
        <v>240000</v>
      </c>
      <c r="D49" s="53">
        <v>77811.3</v>
      </c>
      <c r="E49" s="53">
        <v>78028.83</v>
      </c>
      <c r="F49" s="66">
        <f t="shared" si="0"/>
        <v>32.512012499999997</v>
      </c>
    </row>
    <row r="50" spans="1:9" x14ac:dyDescent="0.25">
      <c r="A50" s="20">
        <v>742</v>
      </c>
      <c r="B50" s="20" t="s">
        <v>137</v>
      </c>
      <c r="C50" s="52">
        <f>SUM(C51:C54)</f>
        <v>7033500</v>
      </c>
      <c r="D50" s="52">
        <f t="shared" ref="D50" si="1">SUM(D51:D54)</f>
        <v>1051908.49</v>
      </c>
      <c r="E50" s="52">
        <f t="shared" ref="E50" si="2">SUM(E51:E54)</f>
        <v>4595314.3899999997</v>
      </c>
      <c r="F50" s="18">
        <f t="shared" si="0"/>
        <v>65.334675339446918</v>
      </c>
    </row>
    <row r="51" spans="1:9" x14ac:dyDescent="0.25">
      <c r="A51" s="19" t="s">
        <v>138</v>
      </c>
      <c r="B51" s="20" t="s">
        <v>228</v>
      </c>
      <c r="C51" s="60">
        <v>880000</v>
      </c>
      <c r="D51" s="60">
        <v>0</v>
      </c>
      <c r="E51" s="60">
        <v>0</v>
      </c>
      <c r="F51" s="66">
        <f t="shared" si="0"/>
        <v>0</v>
      </c>
    </row>
    <row r="52" spans="1:9" x14ac:dyDescent="0.25">
      <c r="A52" s="19">
        <v>7425</v>
      </c>
      <c r="B52" s="20" t="s">
        <v>243</v>
      </c>
      <c r="C52" s="53">
        <v>3500</v>
      </c>
      <c r="D52" s="53">
        <v>0</v>
      </c>
      <c r="E52" s="53">
        <v>0</v>
      </c>
      <c r="F52" s="66">
        <f t="shared" si="0"/>
        <v>0</v>
      </c>
    </row>
    <row r="53" spans="1:9" x14ac:dyDescent="0.25">
      <c r="A53" s="19" t="s">
        <v>139</v>
      </c>
      <c r="B53" s="20" t="s">
        <v>140</v>
      </c>
      <c r="C53" s="53">
        <v>4150000</v>
      </c>
      <c r="D53" s="53">
        <v>813439.45</v>
      </c>
      <c r="E53" s="53">
        <v>3679177.69</v>
      </c>
      <c r="F53" s="66">
        <f t="shared" si="0"/>
        <v>88.654884096385544</v>
      </c>
    </row>
    <row r="54" spans="1:9" x14ac:dyDescent="0.25">
      <c r="A54" s="19" t="s">
        <v>254</v>
      </c>
      <c r="B54" s="20" t="s">
        <v>255</v>
      </c>
      <c r="C54" s="60">
        <v>2000000</v>
      </c>
      <c r="D54" s="60">
        <v>238469.04</v>
      </c>
      <c r="E54" s="60">
        <v>916136.7</v>
      </c>
      <c r="F54" s="66">
        <f t="shared" si="0"/>
        <v>45.806834999999992</v>
      </c>
    </row>
    <row r="55" spans="1:9" x14ac:dyDescent="0.25">
      <c r="A55" s="17">
        <v>75</v>
      </c>
      <c r="B55" s="21" t="s">
        <v>56</v>
      </c>
      <c r="C55" s="52">
        <f>C56</f>
        <v>500000</v>
      </c>
      <c r="D55" s="52">
        <f>D56</f>
        <v>0</v>
      </c>
      <c r="E55" s="52">
        <f>E56</f>
        <v>0</v>
      </c>
      <c r="F55" s="18">
        <f t="shared" si="0"/>
        <v>0</v>
      </c>
    </row>
    <row r="56" spans="1:9" s="4" customFormat="1" ht="12.75" x14ac:dyDescent="0.2">
      <c r="A56" s="19" t="s">
        <v>141</v>
      </c>
      <c r="B56" s="20" t="s">
        <v>56</v>
      </c>
      <c r="C56" s="53">
        <f>C57+C60</f>
        <v>500000</v>
      </c>
      <c r="D56" s="53">
        <f>D57+D60</f>
        <v>0</v>
      </c>
      <c r="E56" s="53">
        <f>E57+E60</f>
        <v>0</v>
      </c>
      <c r="F56" s="66">
        <f t="shared" si="0"/>
        <v>0</v>
      </c>
    </row>
    <row r="57" spans="1:9" x14ac:dyDescent="0.25">
      <c r="A57" s="19" t="s">
        <v>142</v>
      </c>
      <c r="B57" s="20" t="s">
        <v>143</v>
      </c>
      <c r="C57" s="53">
        <f>SUM(C58:C59)</f>
        <v>0</v>
      </c>
      <c r="D57" s="53">
        <f>SUM(D58:D59)</f>
        <v>0</v>
      </c>
      <c r="E57" s="53">
        <f>SUM(E58:E59)</f>
        <v>0</v>
      </c>
      <c r="F57" s="66"/>
      <c r="I57" s="5"/>
    </row>
    <row r="58" spans="1:9" x14ac:dyDescent="0.25">
      <c r="A58" s="19">
        <v>75111</v>
      </c>
      <c r="B58" s="20" t="s">
        <v>229</v>
      </c>
      <c r="C58" s="53">
        <v>0</v>
      </c>
      <c r="D58" s="53">
        <v>0</v>
      </c>
      <c r="E58" s="53">
        <v>0</v>
      </c>
      <c r="F58" s="66"/>
      <c r="I58" s="5"/>
    </row>
    <row r="59" spans="1:9" x14ac:dyDescent="0.25">
      <c r="A59" s="19">
        <v>75112</v>
      </c>
      <c r="B59" s="20" t="s">
        <v>230</v>
      </c>
      <c r="C59" s="53">
        <v>0</v>
      </c>
      <c r="D59" s="53">
        <v>0</v>
      </c>
      <c r="E59" s="53">
        <v>0</v>
      </c>
      <c r="F59" s="66"/>
      <c r="I59" s="5"/>
    </row>
    <row r="60" spans="1:9" ht="15.75" thickBot="1" x14ac:dyDescent="0.3">
      <c r="A60" s="40" t="s">
        <v>144</v>
      </c>
      <c r="B60" s="41" t="s">
        <v>145</v>
      </c>
      <c r="C60" s="56">
        <v>500000</v>
      </c>
      <c r="D60" s="56">
        <v>0</v>
      </c>
      <c r="E60" s="56">
        <v>0</v>
      </c>
      <c r="F60" s="67"/>
      <c r="I60" s="5"/>
    </row>
    <row r="61" spans="1:9" ht="15.75" thickTop="1" x14ac:dyDescent="0.25">
      <c r="A61" s="42"/>
      <c r="B61" s="43" t="s">
        <v>146</v>
      </c>
      <c r="C61" s="57">
        <f>C6+C37+C42+C45+C55</f>
        <v>32625000</v>
      </c>
      <c r="D61" s="156">
        <f>D6+D37+D42+D45+D55</f>
        <v>2603275.8199999998</v>
      </c>
      <c r="E61" s="156">
        <f>E6+E37+E42+E45+E55</f>
        <v>17440213.68</v>
      </c>
      <c r="F61" s="68">
        <f t="shared" si="0"/>
        <v>53.456593655172412</v>
      </c>
      <c r="I61" s="5"/>
    </row>
    <row r="62" spans="1:9" x14ac:dyDescent="0.25">
      <c r="I62" s="5"/>
    </row>
    <row r="64" spans="1:9" x14ac:dyDescent="0.25">
      <c r="D64" s="6"/>
      <c r="E64" s="6"/>
      <c r="F64" s="7"/>
    </row>
    <row r="65" spans="9:9" x14ac:dyDescent="0.25">
      <c r="I65" s="8"/>
    </row>
    <row r="72" spans="9:9" x14ac:dyDescent="0.25">
      <c r="I72" s="5"/>
    </row>
    <row r="74" spans="9:9" x14ac:dyDescent="0.25">
      <c r="I74" s="8"/>
    </row>
    <row r="78" spans="9:9" x14ac:dyDescent="0.25">
      <c r="I78" s="8"/>
    </row>
  </sheetData>
  <mergeCells count="2">
    <mergeCell ref="D2:F2"/>
    <mergeCell ref="A4:F4"/>
  </mergeCells>
  <phoneticPr fontId="5" type="noConversion"/>
  <pageMargins left="0.21" right="0.2" top="0.24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opLeftCell="A92" workbookViewId="0">
      <selection activeCell="E116" sqref="E116"/>
    </sheetView>
  </sheetViews>
  <sheetFormatPr defaultRowHeight="15" x14ac:dyDescent="0.25"/>
  <cols>
    <col min="1" max="1" width="11.28515625" customWidth="1"/>
    <col min="2" max="2" width="41.140625" customWidth="1"/>
    <col min="3" max="3" width="12.5703125" customWidth="1"/>
    <col min="4" max="4" width="11.7109375" customWidth="1"/>
    <col min="5" max="5" width="12.85546875" customWidth="1"/>
    <col min="6" max="6" width="6.7109375" customWidth="1"/>
    <col min="7" max="7" width="12.7109375" customWidth="1"/>
    <col min="8" max="8" width="13.7109375" customWidth="1"/>
  </cols>
  <sheetData>
    <row r="1" spans="1:9" ht="15.75" thickBot="1" x14ac:dyDescent="0.3"/>
    <row r="2" spans="1:9" ht="15.75" thickBot="1" x14ac:dyDescent="0.3">
      <c r="A2" s="13"/>
      <c r="B2" s="13"/>
      <c r="C2" s="13"/>
      <c r="D2" s="125" t="s">
        <v>238</v>
      </c>
      <c r="E2" s="126"/>
      <c r="F2" s="127"/>
    </row>
    <row r="3" spans="1:9" x14ac:dyDescent="0.25">
      <c r="A3" s="13"/>
      <c r="B3" s="13"/>
      <c r="C3" s="13"/>
      <c r="D3" s="13"/>
      <c r="E3" s="13"/>
      <c r="F3" s="13"/>
    </row>
    <row r="4" spans="1:9" x14ac:dyDescent="0.25">
      <c r="A4" s="122" t="s">
        <v>248</v>
      </c>
      <c r="B4" s="123"/>
      <c r="C4" s="123"/>
      <c r="D4" s="123"/>
      <c r="E4" s="123"/>
      <c r="F4" s="124"/>
    </row>
    <row r="5" spans="1:9" s="1" customFormat="1" ht="72.75" customHeight="1" x14ac:dyDescent="0.25">
      <c r="A5" s="62" t="s">
        <v>0</v>
      </c>
      <c r="B5" s="62" t="s">
        <v>1</v>
      </c>
      <c r="C5" s="63" t="s">
        <v>307</v>
      </c>
      <c r="D5" s="63" t="s">
        <v>313</v>
      </c>
      <c r="E5" s="63" t="s">
        <v>314</v>
      </c>
      <c r="F5" s="64" t="s">
        <v>315</v>
      </c>
    </row>
    <row r="6" spans="1:9" s="1" customFormat="1" x14ac:dyDescent="0.25">
      <c r="A6" s="27" t="s">
        <v>2</v>
      </c>
      <c r="B6" s="28" t="s">
        <v>3</v>
      </c>
      <c r="C6" s="47">
        <f>C7+C60+C61</f>
        <v>17627132</v>
      </c>
      <c r="D6" s="47">
        <f>D7+D60+D61</f>
        <v>1645482.29</v>
      </c>
      <c r="E6" s="47">
        <f>E7+E60+E61</f>
        <v>6214460.4199999999</v>
      </c>
      <c r="F6" s="65">
        <f>E6/C6*100</f>
        <v>35.25508528556999</v>
      </c>
    </row>
    <row r="7" spans="1:9" s="1" customFormat="1" x14ac:dyDescent="0.25">
      <c r="A7" s="27">
        <v>41</v>
      </c>
      <c r="B7" s="28" t="s">
        <v>3</v>
      </c>
      <c r="C7" s="47">
        <f>C8+C15+C23+C29+C39+C44+C47+C51+C52</f>
        <v>10912897</v>
      </c>
      <c r="D7" s="47">
        <f>D8+D15+D23+D29+D39+D44+D47+D51+D52</f>
        <v>793794.91999999993</v>
      </c>
      <c r="E7" s="47">
        <f>E8+E15+E23+E29+E39+E44+E47+E51+E52</f>
        <v>3451956.2699999996</v>
      </c>
      <c r="F7" s="26">
        <f t="shared" ref="F7:F70" si="0">E7/C7*100</f>
        <v>31.631896369955655</v>
      </c>
    </row>
    <row r="8" spans="1:9" s="1" customFormat="1" x14ac:dyDescent="0.25">
      <c r="A8" s="27">
        <v>411</v>
      </c>
      <c r="B8" s="28" t="s">
        <v>4</v>
      </c>
      <c r="C8" s="47">
        <f>SUM(C9:C14)</f>
        <v>5103748</v>
      </c>
      <c r="D8" s="47">
        <f>SUM(D9:D14)</f>
        <v>393453.04999999993</v>
      </c>
      <c r="E8" s="47">
        <f>SUM(E9:E14)</f>
        <v>1948527.38</v>
      </c>
      <c r="F8" s="26">
        <f t="shared" si="0"/>
        <v>38.178361862693841</v>
      </c>
    </row>
    <row r="9" spans="1:9" x14ac:dyDescent="0.25">
      <c r="A9" s="29" t="s">
        <v>147</v>
      </c>
      <c r="B9" s="30" t="s">
        <v>5</v>
      </c>
      <c r="C9" s="48">
        <v>4203493</v>
      </c>
      <c r="D9" s="48">
        <v>323343.3</v>
      </c>
      <c r="E9" s="48">
        <v>1604544.3</v>
      </c>
      <c r="F9" s="31">
        <f t="shared" si="0"/>
        <v>38.171689592441332</v>
      </c>
    </row>
    <row r="10" spans="1:9" x14ac:dyDescent="0.25">
      <c r="A10" s="29" t="s">
        <v>148</v>
      </c>
      <c r="B10" s="30" t="s">
        <v>6</v>
      </c>
      <c r="C10" s="48">
        <v>213591</v>
      </c>
      <c r="D10" s="48">
        <v>16724.740000000002</v>
      </c>
      <c r="E10" s="48">
        <v>80459.72</v>
      </c>
      <c r="F10" s="31">
        <f t="shared" si="0"/>
        <v>37.669995458610153</v>
      </c>
    </row>
    <row r="11" spans="1:9" x14ac:dyDescent="0.25">
      <c r="A11" s="29" t="s">
        <v>149</v>
      </c>
      <c r="B11" s="30" t="s">
        <v>7</v>
      </c>
      <c r="C11" s="48">
        <v>518141</v>
      </c>
      <c r="D11" s="48">
        <v>39899.980000000003</v>
      </c>
      <c r="E11" s="48">
        <v>197702.13</v>
      </c>
      <c r="F11" s="31">
        <f t="shared" si="0"/>
        <v>38.156048257134643</v>
      </c>
    </row>
    <row r="12" spans="1:9" x14ac:dyDescent="0.25">
      <c r="A12" s="29" t="s">
        <v>150</v>
      </c>
      <c r="B12" s="30" t="s">
        <v>8</v>
      </c>
      <c r="C12" s="48">
        <f>114067+26400</f>
        <v>140467</v>
      </c>
      <c r="D12" s="48">
        <v>11303.06</v>
      </c>
      <c r="E12" s="48">
        <v>55323.5</v>
      </c>
      <c r="F12" s="31">
        <f t="shared" si="0"/>
        <v>39.385407248677623</v>
      </c>
    </row>
    <row r="13" spans="1:9" x14ac:dyDescent="0.25">
      <c r="A13" s="29" t="s">
        <v>151</v>
      </c>
      <c r="B13" s="30" t="s">
        <v>9</v>
      </c>
      <c r="C13" s="48">
        <v>28056</v>
      </c>
      <c r="D13" s="48">
        <v>2181.9699999999998</v>
      </c>
      <c r="E13" s="48">
        <v>10497.73</v>
      </c>
      <c r="F13" s="31">
        <f t="shared" si="0"/>
        <v>37.417058739663531</v>
      </c>
    </row>
    <row r="14" spans="1:9" x14ac:dyDescent="0.25">
      <c r="A14" s="29" t="s">
        <v>247</v>
      </c>
      <c r="B14" s="30"/>
      <c r="C14" s="48">
        <v>0</v>
      </c>
      <c r="D14" s="48">
        <v>0</v>
      </c>
      <c r="E14" s="48">
        <v>0</v>
      </c>
      <c r="F14" s="31"/>
      <c r="I14" t="s">
        <v>253</v>
      </c>
    </row>
    <row r="15" spans="1:9" s="1" customFormat="1" x14ac:dyDescent="0.25">
      <c r="A15" s="27">
        <v>412</v>
      </c>
      <c r="B15" s="28" t="s">
        <v>10</v>
      </c>
      <c r="C15" s="47">
        <f>SUM(C16:C22)</f>
        <v>573176</v>
      </c>
      <c r="D15" s="47">
        <f>SUM(D16:D22)</f>
        <v>22373.16</v>
      </c>
      <c r="E15" s="47">
        <f>SUM(E16:E22)</f>
        <v>149751.16</v>
      </c>
      <c r="F15" s="26">
        <f t="shared" si="0"/>
        <v>26.126557985679792</v>
      </c>
      <c r="G15" s="44"/>
    </row>
    <row r="16" spans="1:9" x14ac:dyDescent="0.25">
      <c r="A16" s="29" t="s">
        <v>152</v>
      </c>
      <c r="B16" s="30" t="s">
        <v>11</v>
      </c>
      <c r="C16" s="48">
        <v>200000</v>
      </c>
      <c r="D16" s="48">
        <v>0</v>
      </c>
      <c r="E16" s="48">
        <v>0</v>
      </c>
      <c r="F16" s="31">
        <f t="shared" si="0"/>
        <v>0</v>
      </c>
    </row>
    <row r="17" spans="1:7" x14ac:dyDescent="0.25">
      <c r="A17" s="29" t="s">
        <v>153</v>
      </c>
      <c r="B17" s="30" t="s">
        <v>12</v>
      </c>
      <c r="C17" s="48">
        <v>0</v>
      </c>
      <c r="D17" s="48">
        <v>0</v>
      </c>
      <c r="E17" s="48">
        <v>0</v>
      </c>
      <c r="F17" s="31"/>
    </row>
    <row r="18" spans="1:7" x14ac:dyDescent="0.25">
      <c r="A18" s="29" t="s">
        <v>154</v>
      </c>
      <c r="B18" s="30" t="s">
        <v>13</v>
      </c>
      <c r="C18" s="48">
        <v>0</v>
      </c>
      <c r="D18" s="48">
        <v>0</v>
      </c>
      <c r="E18" s="48">
        <v>0</v>
      </c>
      <c r="F18" s="31"/>
    </row>
    <row r="19" spans="1:7" x14ac:dyDescent="0.25">
      <c r="A19" s="29" t="s">
        <v>155</v>
      </c>
      <c r="B19" s="30" t="s">
        <v>14</v>
      </c>
      <c r="C19" s="48">
        <v>4236</v>
      </c>
      <c r="D19" s="48">
        <v>324</v>
      </c>
      <c r="E19" s="48">
        <v>1620</v>
      </c>
      <c r="F19" s="31">
        <f t="shared" si="0"/>
        <v>38.243626062322946</v>
      </c>
    </row>
    <row r="20" spans="1:7" x14ac:dyDescent="0.25">
      <c r="A20" s="29" t="s">
        <v>156</v>
      </c>
      <c r="B20" s="30" t="s">
        <v>15</v>
      </c>
      <c r="C20" s="48">
        <v>37515</v>
      </c>
      <c r="D20" s="48">
        <v>0</v>
      </c>
      <c r="E20" s="48">
        <v>15476.82</v>
      </c>
      <c r="F20" s="31">
        <f t="shared" si="0"/>
        <v>41.255017992802877</v>
      </c>
    </row>
    <row r="21" spans="1:7" x14ac:dyDescent="0.25">
      <c r="A21" s="29" t="s">
        <v>157</v>
      </c>
      <c r="B21" s="30" t="s">
        <v>249</v>
      </c>
      <c r="C21" s="48">
        <v>186000</v>
      </c>
      <c r="D21" s="48">
        <v>15602</v>
      </c>
      <c r="E21" s="48">
        <v>76354.78</v>
      </c>
      <c r="F21" s="31">
        <f t="shared" si="0"/>
        <v>41.050956989247311</v>
      </c>
    </row>
    <row r="22" spans="1:7" x14ac:dyDescent="0.25">
      <c r="A22" s="29" t="s">
        <v>158</v>
      </c>
      <c r="B22" s="30" t="s">
        <v>16</v>
      </c>
      <c r="C22" s="48">
        <v>145425</v>
      </c>
      <c r="D22" s="48">
        <v>6447.16</v>
      </c>
      <c r="E22" s="48">
        <v>56299.56</v>
      </c>
      <c r="F22" s="31">
        <f t="shared" si="0"/>
        <v>38.713811242908712</v>
      </c>
      <c r="G22" s="7"/>
    </row>
    <row r="23" spans="1:7" s="1" customFormat="1" x14ac:dyDescent="0.25">
      <c r="A23" s="27">
        <v>413</v>
      </c>
      <c r="B23" s="28" t="s">
        <v>17</v>
      </c>
      <c r="C23" s="47">
        <f>SUM(C24:C28)</f>
        <v>703876</v>
      </c>
      <c r="D23" s="47">
        <f>SUM(D24:D28)</f>
        <v>53500.51</v>
      </c>
      <c r="E23" s="47">
        <f>SUM(E24:E28)</f>
        <v>299638.89</v>
      </c>
      <c r="F23" s="26">
        <f t="shared" si="0"/>
        <v>42.569840426438752</v>
      </c>
    </row>
    <row r="24" spans="1:7" x14ac:dyDescent="0.25">
      <c r="A24" s="29" t="s">
        <v>159</v>
      </c>
      <c r="B24" s="30" t="s">
        <v>18</v>
      </c>
      <c r="C24" s="48">
        <v>68050</v>
      </c>
      <c r="D24" s="48">
        <v>2832.29</v>
      </c>
      <c r="E24" s="48">
        <v>14337.12</v>
      </c>
      <c r="F24" s="31">
        <f t="shared" si="0"/>
        <v>21.068508449669363</v>
      </c>
    </row>
    <row r="25" spans="1:7" x14ac:dyDescent="0.25">
      <c r="A25" s="29" t="s">
        <v>160</v>
      </c>
      <c r="B25" s="30" t="s">
        <v>19</v>
      </c>
      <c r="C25" s="48">
        <v>30600</v>
      </c>
      <c r="D25" s="48">
        <v>6352.5</v>
      </c>
      <c r="E25" s="48">
        <v>11812.19</v>
      </c>
      <c r="F25" s="31">
        <f t="shared" si="0"/>
        <v>38.601928104575165</v>
      </c>
    </row>
    <row r="26" spans="1:7" x14ac:dyDescent="0.25">
      <c r="A26" s="29" t="s">
        <v>161</v>
      </c>
      <c r="B26" s="30" t="s">
        <v>20</v>
      </c>
      <c r="C26" s="48">
        <v>533926</v>
      </c>
      <c r="D26" s="48">
        <v>37802.699999999997</v>
      </c>
      <c r="E26" s="48">
        <v>245312.26</v>
      </c>
      <c r="F26" s="31">
        <f t="shared" si="0"/>
        <v>45.944992377220814</v>
      </c>
    </row>
    <row r="27" spans="1:7" x14ac:dyDescent="0.25">
      <c r="A27" s="29" t="s">
        <v>162</v>
      </c>
      <c r="B27" s="30" t="s">
        <v>21</v>
      </c>
      <c r="C27" s="48">
        <v>57700</v>
      </c>
      <c r="D27" s="48">
        <v>6344.3</v>
      </c>
      <c r="E27" s="48">
        <v>24219.919999999998</v>
      </c>
      <c r="F27" s="31">
        <f t="shared" si="0"/>
        <v>41.975597920277288</v>
      </c>
    </row>
    <row r="28" spans="1:7" x14ac:dyDescent="0.25">
      <c r="A28" s="29" t="s">
        <v>163</v>
      </c>
      <c r="B28" s="30" t="s">
        <v>22</v>
      </c>
      <c r="C28" s="48">
        <v>13600</v>
      </c>
      <c r="D28" s="48">
        <v>168.72</v>
      </c>
      <c r="E28" s="48">
        <v>3957.4</v>
      </c>
      <c r="F28" s="31">
        <f t="shared" si="0"/>
        <v>29.098529411764705</v>
      </c>
    </row>
    <row r="29" spans="1:7" s="1" customFormat="1" x14ac:dyDescent="0.25">
      <c r="A29" s="27">
        <v>414</v>
      </c>
      <c r="B29" s="28" t="s">
        <v>23</v>
      </c>
      <c r="C29" s="47">
        <f>SUM(C30:C38)</f>
        <v>566497</v>
      </c>
      <c r="D29" s="47">
        <f>SUM(D30:D38)</f>
        <v>40680.46</v>
      </c>
      <c r="E29" s="47">
        <f>SUM(E30:E38)</f>
        <v>179232.84</v>
      </c>
      <c r="F29" s="26">
        <f t="shared" si="0"/>
        <v>31.638797734145108</v>
      </c>
    </row>
    <row r="30" spans="1:7" x14ac:dyDescent="0.25">
      <c r="A30" s="29" t="s">
        <v>164</v>
      </c>
      <c r="B30" s="30" t="s">
        <v>24</v>
      </c>
      <c r="C30" s="48">
        <v>50400</v>
      </c>
      <c r="D30" s="48">
        <v>2478.88</v>
      </c>
      <c r="E30" s="48">
        <v>18616.240000000002</v>
      </c>
      <c r="F30" s="31">
        <f t="shared" si="0"/>
        <v>36.936984126984129</v>
      </c>
    </row>
    <row r="31" spans="1:7" x14ac:dyDescent="0.25">
      <c r="A31" s="29" t="s">
        <v>165</v>
      </c>
      <c r="B31" s="30" t="s">
        <v>25</v>
      </c>
      <c r="C31" s="48">
        <v>26600</v>
      </c>
      <c r="D31" s="48">
        <v>4930.8999999999996</v>
      </c>
      <c r="E31" s="48">
        <v>9584.9</v>
      </c>
      <c r="F31" s="31">
        <f t="shared" si="0"/>
        <v>36.033458646616538</v>
      </c>
    </row>
    <row r="32" spans="1:7" x14ac:dyDescent="0.25">
      <c r="A32" s="29" t="s">
        <v>166</v>
      </c>
      <c r="B32" s="30" t="s">
        <v>26</v>
      </c>
      <c r="C32" s="48">
        <v>43625</v>
      </c>
      <c r="D32" s="48">
        <v>3181.88</v>
      </c>
      <c r="E32" s="48">
        <v>13662.01</v>
      </c>
      <c r="F32" s="31">
        <f t="shared" si="0"/>
        <v>31.316928366762177</v>
      </c>
    </row>
    <row r="33" spans="1:8" x14ac:dyDescent="0.25">
      <c r="A33" s="29" t="s">
        <v>167</v>
      </c>
      <c r="B33" s="30" t="s">
        <v>27</v>
      </c>
      <c r="C33" s="48">
        <v>31000</v>
      </c>
      <c r="D33" s="48">
        <v>2397.04</v>
      </c>
      <c r="E33" s="48">
        <v>10888.32</v>
      </c>
      <c r="F33" s="31">
        <f t="shared" si="0"/>
        <v>35.123612903225805</v>
      </c>
    </row>
    <row r="34" spans="1:8" x14ac:dyDescent="0.25">
      <c r="A34" s="29" t="s">
        <v>168</v>
      </c>
      <c r="B34" s="30" t="s">
        <v>28</v>
      </c>
      <c r="C34" s="48">
        <v>1000</v>
      </c>
      <c r="D34" s="48">
        <v>0</v>
      </c>
      <c r="E34" s="48">
        <v>0</v>
      </c>
      <c r="F34" s="31">
        <f t="shared" si="0"/>
        <v>0</v>
      </c>
      <c r="G34" s="58"/>
      <c r="H34" s="10"/>
    </row>
    <row r="35" spans="1:8" x14ac:dyDescent="0.25">
      <c r="A35" s="29" t="s">
        <v>169</v>
      </c>
      <c r="B35" s="30" t="s">
        <v>29</v>
      </c>
      <c r="C35" s="48">
        <v>23000</v>
      </c>
      <c r="D35" s="48">
        <v>0</v>
      </c>
      <c r="E35" s="48">
        <v>20525</v>
      </c>
      <c r="F35" s="31">
        <f t="shared" si="0"/>
        <v>89.239130434782609</v>
      </c>
    </row>
    <row r="36" spans="1:8" x14ac:dyDescent="0.25">
      <c r="A36" s="29" t="s">
        <v>170</v>
      </c>
      <c r="B36" s="30" t="s">
        <v>30</v>
      </c>
      <c r="C36" s="48">
        <v>95000</v>
      </c>
      <c r="D36" s="48">
        <v>2224.2199999999998</v>
      </c>
      <c r="E36" s="48">
        <v>6166.72</v>
      </c>
      <c r="F36" s="31">
        <f t="shared" si="0"/>
        <v>6.4912842105263158</v>
      </c>
    </row>
    <row r="37" spans="1:8" x14ac:dyDescent="0.25">
      <c r="A37" s="29" t="s">
        <v>171</v>
      </c>
      <c r="B37" s="30" t="s">
        <v>31</v>
      </c>
      <c r="C37" s="48">
        <v>26100</v>
      </c>
      <c r="D37" s="48">
        <v>347.5</v>
      </c>
      <c r="E37" s="48">
        <v>4377.42</v>
      </c>
      <c r="F37" s="31">
        <f t="shared" si="0"/>
        <v>16.771724137931034</v>
      </c>
    </row>
    <row r="38" spans="1:8" x14ac:dyDescent="0.25">
      <c r="A38" s="29" t="s">
        <v>172</v>
      </c>
      <c r="B38" s="30" t="s">
        <v>32</v>
      </c>
      <c r="C38" s="48">
        <v>269772</v>
      </c>
      <c r="D38" s="48">
        <v>25120.04</v>
      </c>
      <c r="E38" s="48">
        <v>95412.23</v>
      </c>
      <c r="F38" s="31">
        <f t="shared" si="0"/>
        <v>35.367729045267851</v>
      </c>
    </row>
    <row r="39" spans="1:8" s="1" customFormat="1" x14ac:dyDescent="0.25">
      <c r="A39" s="27">
        <v>415</v>
      </c>
      <c r="B39" s="28" t="s">
        <v>33</v>
      </c>
      <c r="C39" s="47">
        <f>SUM(C40:C43)</f>
        <v>1472800</v>
      </c>
      <c r="D39" s="47">
        <f>SUM(D40:D43)</f>
        <v>111935.22</v>
      </c>
      <c r="E39" s="47">
        <f>SUM(E40:E43)</f>
        <v>463808.15</v>
      </c>
      <c r="F39" s="26">
        <f t="shared" si="0"/>
        <v>31.491590847365565</v>
      </c>
    </row>
    <row r="40" spans="1:8" x14ac:dyDescent="0.25">
      <c r="A40" s="29" t="s">
        <v>173</v>
      </c>
      <c r="B40" s="30" t="s">
        <v>34</v>
      </c>
      <c r="C40" s="48">
        <v>1360000</v>
      </c>
      <c r="D40" s="48">
        <v>107149.6</v>
      </c>
      <c r="E40" s="48">
        <v>409298.55</v>
      </c>
      <c r="F40" s="31">
        <f t="shared" si="0"/>
        <v>30.095481617647057</v>
      </c>
    </row>
    <row r="41" spans="1:8" x14ac:dyDescent="0.25">
      <c r="A41" s="29" t="s">
        <v>174</v>
      </c>
      <c r="B41" s="30" t="s">
        <v>35</v>
      </c>
      <c r="C41" s="48">
        <v>24600</v>
      </c>
      <c r="D41" s="48">
        <v>724.9</v>
      </c>
      <c r="E41" s="48">
        <v>5187.03</v>
      </c>
      <c r="F41" s="31">
        <f t="shared" si="0"/>
        <v>21.085487804878049</v>
      </c>
    </row>
    <row r="42" spans="1:8" x14ac:dyDescent="0.25">
      <c r="A42" s="29" t="s">
        <v>175</v>
      </c>
      <c r="B42" s="30" t="s">
        <v>36</v>
      </c>
      <c r="C42" s="48">
        <v>85200</v>
      </c>
      <c r="D42" s="48">
        <v>3323.52</v>
      </c>
      <c r="E42" s="48">
        <v>48585.37</v>
      </c>
      <c r="F42" s="31">
        <f t="shared" si="0"/>
        <v>57.025082159624418</v>
      </c>
    </row>
    <row r="43" spans="1:8" x14ac:dyDescent="0.25">
      <c r="A43" s="29" t="s">
        <v>251</v>
      </c>
      <c r="B43" s="30" t="s">
        <v>252</v>
      </c>
      <c r="C43" s="48">
        <v>3000</v>
      </c>
      <c r="D43" s="48">
        <v>737.2</v>
      </c>
      <c r="E43" s="48">
        <v>737.2</v>
      </c>
      <c r="F43" s="31">
        <f t="shared" si="0"/>
        <v>24.573333333333338</v>
      </c>
    </row>
    <row r="44" spans="1:8" s="1" customFormat="1" x14ac:dyDescent="0.25">
      <c r="A44" s="27">
        <v>416</v>
      </c>
      <c r="B44" s="28" t="s">
        <v>37</v>
      </c>
      <c r="C44" s="47">
        <f>SUM(C45:C46)</f>
        <v>70850</v>
      </c>
      <c r="D44" s="47">
        <f>SUM(D45:D46)</f>
        <v>0</v>
      </c>
      <c r="E44" s="47">
        <f>SUM(E45:E46)</f>
        <v>30918.92</v>
      </c>
      <c r="F44" s="26">
        <f t="shared" si="0"/>
        <v>43.639971771347916</v>
      </c>
    </row>
    <row r="45" spans="1:8" x14ac:dyDescent="0.25">
      <c r="A45" s="29" t="s">
        <v>203</v>
      </c>
      <c r="B45" s="30" t="s">
        <v>38</v>
      </c>
      <c r="C45" s="48">
        <v>2000</v>
      </c>
      <c r="D45" s="48">
        <v>0</v>
      </c>
      <c r="E45" s="48">
        <v>0</v>
      </c>
      <c r="F45" s="31">
        <f t="shared" si="0"/>
        <v>0</v>
      </c>
    </row>
    <row r="46" spans="1:8" x14ac:dyDescent="0.25">
      <c r="A46" s="29" t="s">
        <v>204</v>
      </c>
      <c r="B46" s="30" t="s">
        <v>39</v>
      </c>
      <c r="C46" s="48">
        <v>68850</v>
      </c>
      <c r="D46" s="48">
        <v>0</v>
      </c>
      <c r="E46" s="48">
        <v>30918.92</v>
      </c>
      <c r="F46" s="31">
        <f t="shared" si="0"/>
        <v>44.907654320987653</v>
      </c>
    </row>
    <row r="47" spans="1:8" s="1" customFormat="1" x14ac:dyDescent="0.25">
      <c r="A47" s="27">
        <v>417</v>
      </c>
      <c r="B47" s="28" t="s">
        <v>40</v>
      </c>
      <c r="C47" s="47">
        <f>SUM(C48:C50)</f>
        <v>88650</v>
      </c>
      <c r="D47" s="47">
        <f>SUM(D48:D50)</f>
        <v>4771.74</v>
      </c>
      <c r="E47" s="47">
        <f>SUM(E48:E50)</f>
        <v>32655.4</v>
      </c>
      <c r="F47" s="26">
        <f t="shared" si="0"/>
        <v>36.836322617033282</v>
      </c>
    </row>
    <row r="48" spans="1:8" x14ac:dyDescent="0.25">
      <c r="A48" s="29" t="s">
        <v>176</v>
      </c>
      <c r="B48" s="30" t="s">
        <v>41</v>
      </c>
      <c r="C48" s="48">
        <v>88650</v>
      </c>
      <c r="D48" s="48">
        <v>4771.74</v>
      </c>
      <c r="E48" s="48">
        <v>32655.4</v>
      </c>
      <c r="F48" s="31">
        <f t="shared" si="0"/>
        <v>36.836322617033282</v>
      </c>
    </row>
    <row r="49" spans="1:6" x14ac:dyDescent="0.25">
      <c r="A49" s="29" t="s">
        <v>177</v>
      </c>
      <c r="B49" s="30" t="s">
        <v>42</v>
      </c>
      <c r="C49" s="48">
        <v>0</v>
      </c>
      <c r="D49" s="48">
        <v>0</v>
      </c>
      <c r="E49" s="48">
        <v>0</v>
      </c>
      <c r="F49" s="31"/>
    </row>
    <row r="50" spans="1:6" x14ac:dyDescent="0.25">
      <c r="A50" s="29" t="s">
        <v>178</v>
      </c>
      <c r="B50" s="30" t="s">
        <v>43</v>
      </c>
      <c r="C50" s="48">
        <v>0</v>
      </c>
      <c r="D50" s="48">
        <v>0</v>
      </c>
      <c r="E50" s="48">
        <v>0</v>
      </c>
      <c r="F50" s="31"/>
    </row>
    <row r="51" spans="1:6" s="1" customFormat="1" x14ac:dyDescent="0.25">
      <c r="A51" s="27">
        <v>418</v>
      </c>
      <c r="B51" s="28" t="s">
        <v>44</v>
      </c>
      <c r="C51" s="47">
        <v>1890000</v>
      </c>
      <c r="D51" s="47">
        <v>138778.89000000001</v>
      </c>
      <c r="E51" s="47">
        <v>213354.57</v>
      </c>
      <c r="F51" s="26">
        <f t="shared" si="0"/>
        <v>11.288601587301587</v>
      </c>
    </row>
    <row r="52" spans="1:6" s="1" customFormat="1" x14ac:dyDescent="0.25">
      <c r="A52" s="27">
        <v>419</v>
      </c>
      <c r="B52" s="28" t="s">
        <v>45</v>
      </c>
      <c r="C52" s="47">
        <f>SUM(C53:C59)</f>
        <v>443300</v>
      </c>
      <c r="D52" s="47">
        <f>SUM(D53:D59)</f>
        <v>28301.89</v>
      </c>
      <c r="E52" s="47">
        <f>SUM(E53:E59)</f>
        <v>134068.96</v>
      </c>
      <c r="F52" s="26">
        <f t="shared" si="0"/>
        <v>30.243392736295959</v>
      </c>
    </row>
    <row r="53" spans="1:6" s="1" customFormat="1" x14ac:dyDescent="0.25">
      <c r="A53" s="32" t="s">
        <v>225</v>
      </c>
      <c r="B53" s="30" t="s">
        <v>223</v>
      </c>
      <c r="C53" s="48">
        <v>142500</v>
      </c>
      <c r="D53" s="61">
        <v>17193.560000000001</v>
      </c>
      <c r="E53" s="48">
        <v>82130.009999999995</v>
      </c>
      <c r="F53" s="31">
        <f t="shared" si="0"/>
        <v>57.635094736842099</v>
      </c>
    </row>
    <row r="54" spans="1:6" s="1" customFormat="1" x14ac:dyDescent="0.25">
      <c r="A54" s="32" t="s">
        <v>226</v>
      </c>
      <c r="B54" s="30" t="s">
        <v>224</v>
      </c>
      <c r="C54" s="48">
        <v>131400</v>
      </c>
      <c r="D54" s="48">
        <v>423.5</v>
      </c>
      <c r="E54" s="48">
        <v>16344.02</v>
      </c>
      <c r="F54" s="31">
        <f t="shared" si="0"/>
        <v>12.438371385083714</v>
      </c>
    </row>
    <row r="55" spans="1:6" s="1" customFormat="1" x14ac:dyDescent="0.25">
      <c r="A55" s="32" t="s">
        <v>205</v>
      </c>
      <c r="B55" s="30" t="s">
        <v>209</v>
      </c>
      <c r="C55" s="48">
        <v>10500</v>
      </c>
      <c r="D55" s="48">
        <v>0</v>
      </c>
      <c r="E55" s="48">
        <v>865.15</v>
      </c>
      <c r="F55" s="31">
        <f t="shared" si="0"/>
        <v>8.2395238095238099</v>
      </c>
    </row>
    <row r="56" spans="1:6" s="1" customFormat="1" x14ac:dyDescent="0.25">
      <c r="A56" s="29" t="s">
        <v>206</v>
      </c>
      <c r="B56" s="30" t="s">
        <v>210</v>
      </c>
      <c r="C56" s="48">
        <v>15100</v>
      </c>
      <c r="D56" s="48">
        <v>1138.8699999999999</v>
      </c>
      <c r="E56" s="48">
        <v>7169.81</v>
      </c>
      <c r="F56" s="31">
        <f t="shared" si="0"/>
        <v>47.482185430463581</v>
      </c>
    </row>
    <row r="57" spans="1:6" s="1" customFormat="1" x14ac:dyDescent="0.25">
      <c r="A57" s="29" t="s">
        <v>207</v>
      </c>
      <c r="B57" s="30" t="s">
        <v>211</v>
      </c>
      <c r="C57" s="48">
        <v>0</v>
      </c>
      <c r="D57" s="48">
        <v>0</v>
      </c>
      <c r="E57" s="48">
        <v>0</v>
      </c>
      <c r="F57" s="31"/>
    </row>
    <row r="58" spans="1:6" s="1" customFormat="1" x14ac:dyDescent="0.25">
      <c r="A58" s="29" t="s">
        <v>239</v>
      </c>
      <c r="B58" s="30" t="s">
        <v>86</v>
      </c>
      <c r="C58" s="48">
        <v>4500</v>
      </c>
      <c r="D58" s="48">
        <v>0</v>
      </c>
      <c r="E58" s="48">
        <v>25</v>
      </c>
      <c r="F58" s="31">
        <f t="shared" si="0"/>
        <v>0.55555555555555558</v>
      </c>
    </row>
    <row r="59" spans="1:6" s="1" customFormat="1" x14ac:dyDescent="0.25">
      <c r="A59" s="29" t="s">
        <v>208</v>
      </c>
      <c r="B59" s="30" t="s">
        <v>212</v>
      </c>
      <c r="C59" s="61">
        <v>139300</v>
      </c>
      <c r="D59" s="61">
        <v>9545.9599999999991</v>
      </c>
      <c r="E59" s="61">
        <v>27534.97</v>
      </c>
      <c r="F59" s="31">
        <f t="shared" si="0"/>
        <v>19.766669059583634</v>
      </c>
    </row>
    <row r="60" spans="1:6" s="1" customFormat="1" x14ac:dyDescent="0.25">
      <c r="A60" s="27">
        <v>42</v>
      </c>
      <c r="B60" s="28" t="s">
        <v>46</v>
      </c>
      <c r="C60" s="47">
        <v>1735500</v>
      </c>
      <c r="D60" s="47">
        <v>245007.8</v>
      </c>
      <c r="E60" s="47">
        <v>812589</v>
      </c>
      <c r="F60" s="26">
        <f t="shared" si="0"/>
        <v>46.821607605877269</v>
      </c>
    </row>
    <row r="61" spans="1:6" s="1" customFormat="1" ht="24" x14ac:dyDescent="0.25">
      <c r="A61" s="27">
        <v>43</v>
      </c>
      <c r="B61" s="38" t="s">
        <v>47</v>
      </c>
      <c r="C61" s="47">
        <f>C62+C72</f>
        <v>4978735</v>
      </c>
      <c r="D61" s="47">
        <f>D62+D72</f>
        <v>606679.57000000007</v>
      </c>
      <c r="E61" s="47">
        <f>E62+E72</f>
        <v>1949915.15</v>
      </c>
      <c r="F61" s="26">
        <f t="shared" si="0"/>
        <v>39.164871197201698</v>
      </c>
    </row>
    <row r="62" spans="1:6" ht="24" x14ac:dyDescent="0.25">
      <c r="A62" s="27">
        <v>431</v>
      </c>
      <c r="B62" s="38" t="s">
        <v>47</v>
      </c>
      <c r="C62" s="47">
        <f>SUM(C63:C71)</f>
        <v>3646235</v>
      </c>
      <c r="D62" s="47">
        <f>SUM(D63:D71)</f>
        <v>274037.66000000003</v>
      </c>
      <c r="E62" s="47">
        <f>SUM(E63:E71)</f>
        <v>1290895.3599999999</v>
      </c>
      <c r="F62" s="26">
        <f t="shared" si="0"/>
        <v>35.403515132732799</v>
      </c>
    </row>
    <row r="63" spans="1:6" s="9" customFormat="1" x14ac:dyDescent="0.25">
      <c r="A63" s="32" t="s">
        <v>231</v>
      </c>
      <c r="B63" s="30" t="s">
        <v>232</v>
      </c>
      <c r="C63" s="48">
        <v>5000</v>
      </c>
      <c r="D63" s="48">
        <v>0</v>
      </c>
      <c r="E63" s="48">
        <v>1934.7</v>
      </c>
      <c r="F63" s="31">
        <f t="shared" si="0"/>
        <v>38.694000000000003</v>
      </c>
    </row>
    <row r="64" spans="1:6" x14ac:dyDescent="0.25">
      <c r="A64" s="32" t="s">
        <v>220</v>
      </c>
      <c r="B64" s="30" t="s">
        <v>221</v>
      </c>
      <c r="C64" s="48">
        <v>123500</v>
      </c>
      <c r="D64" s="48">
        <v>13508.64</v>
      </c>
      <c r="E64" s="48">
        <v>39816.839999999997</v>
      </c>
      <c r="F64" s="31">
        <f t="shared" si="0"/>
        <v>32.24035627530364</v>
      </c>
    </row>
    <row r="65" spans="1:6" x14ac:dyDescent="0.25">
      <c r="A65" s="32" t="s">
        <v>179</v>
      </c>
      <c r="B65" s="30" t="s">
        <v>69</v>
      </c>
      <c r="C65" s="48">
        <v>1072000</v>
      </c>
      <c r="D65" s="48">
        <v>110082.59</v>
      </c>
      <c r="E65" s="48">
        <v>422799.96</v>
      </c>
      <c r="F65" s="31">
        <f t="shared" si="0"/>
        <v>39.440294776119408</v>
      </c>
    </row>
    <row r="66" spans="1:6" x14ac:dyDescent="0.25">
      <c r="A66" s="29" t="s">
        <v>180</v>
      </c>
      <c r="B66" s="30" t="s">
        <v>70</v>
      </c>
      <c r="C66" s="48">
        <v>50875</v>
      </c>
      <c r="D66" s="48">
        <v>249.7</v>
      </c>
      <c r="E66" s="48">
        <v>11184.7</v>
      </c>
      <c r="F66" s="31">
        <f t="shared" si="0"/>
        <v>21.984668304668308</v>
      </c>
    </row>
    <row r="67" spans="1:6" ht="24" x14ac:dyDescent="0.25">
      <c r="A67" s="29" t="s">
        <v>181</v>
      </c>
      <c r="B67" s="39" t="s">
        <v>71</v>
      </c>
      <c r="C67" s="48">
        <v>235950</v>
      </c>
      <c r="D67" s="48">
        <v>19466.53</v>
      </c>
      <c r="E67" s="48">
        <v>98967.5</v>
      </c>
      <c r="F67" s="31">
        <f t="shared" si="0"/>
        <v>41.944267853358767</v>
      </c>
    </row>
    <row r="68" spans="1:6" x14ac:dyDescent="0.25">
      <c r="A68" s="29" t="s">
        <v>182</v>
      </c>
      <c r="B68" s="30" t="s">
        <v>72</v>
      </c>
      <c r="C68" s="48">
        <v>484000</v>
      </c>
      <c r="D68" s="48">
        <v>19338.79</v>
      </c>
      <c r="E68" s="48">
        <v>128233.11</v>
      </c>
      <c r="F68" s="31">
        <f t="shared" si="0"/>
        <v>26.494444214876033</v>
      </c>
    </row>
    <row r="69" spans="1:6" x14ac:dyDescent="0.25">
      <c r="A69" s="29" t="s">
        <v>233</v>
      </c>
      <c r="B69" s="30" t="s">
        <v>234</v>
      </c>
      <c r="C69" s="48">
        <v>0</v>
      </c>
      <c r="D69" s="48">
        <v>0</v>
      </c>
      <c r="E69" s="48">
        <v>0</v>
      </c>
      <c r="F69" s="31"/>
    </row>
    <row r="70" spans="1:6" s="1" customFormat="1" x14ac:dyDescent="0.25">
      <c r="A70" s="29" t="s">
        <v>183</v>
      </c>
      <c r="B70" s="30" t="s">
        <v>73</v>
      </c>
      <c r="C70" s="48">
        <v>427950</v>
      </c>
      <c r="D70" s="48">
        <v>13157.94</v>
      </c>
      <c r="E70" s="48">
        <v>86659</v>
      </c>
      <c r="F70" s="31">
        <f t="shared" si="0"/>
        <v>20.249795536861782</v>
      </c>
    </row>
    <row r="71" spans="1:6" x14ac:dyDescent="0.25">
      <c r="A71" s="29" t="s">
        <v>184</v>
      </c>
      <c r="B71" s="30" t="s">
        <v>74</v>
      </c>
      <c r="C71" s="48">
        <v>1246960</v>
      </c>
      <c r="D71" s="48">
        <v>98233.47</v>
      </c>
      <c r="E71" s="48">
        <v>501299.55</v>
      </c>
      <c r="F71" s="31">
        <f t="shared" ref="F71:F105" si="1">E71/C71*100</f>
        <v>40.201734618592418</v>
      </c>
    </row>
    <row r="72" spans="1:6" x14ac:dyDescent="0.25">
      <c r="A72" s="27">
        <v>432</v>
      </c>
      <c r="B72" s="28" t="s">
        <v>48</v>
      </c>
      <c r="C72" s="47">
        <f>SUM(C73:C75)</f>
        <v>1332500</v>
      </c>
      <c r="D72" s="47">
        <f>SUM(D73:D75)</f>
        <v>332641.91000000003</v>
      </c>
      <c r="E72" s="47">
        <f>SUM(E73:E75)</f>
        <v>659019.78999999992</v>
      </c>
      <c r="F72" s="26">
        <f t="shared" si="1"/>
        <v>49.457395121951215</v>
      </c>
    </row>
    <row r="73" spans="1:6" x14ac:dyDescent="0.25">
      <c r="A73" s="29" t="s">
        <v>185</v>
      </c>
      <c r="B73" s="30" t="s">
        <v>250</v>
      </c>
      <c r="C73" s="48">
        <v>62500</v>
      </c>
      <c r="D73" s="48">
        <v>5217.3900000000003</v>
      </c>
      <c r="E73" s="48">
        <v>26086.959999999999</v>
      </c>
      <c r="F73" s="31">
        <f t="shared" si="1"/>
        <v>41.739136000000002</v>
      </c>
    </row>
    <row r="74" spans="1:6" s="1" customFormat="1" x14ac:dyDescent="0.25">
      <c r="A74" s="29" t="s">
        <v>186</v>
      </c>
      <c r="B74" s="30" t="s">
        <v>75</v>
      </c>
      <c r="C74" s="48">
        <v>0</v>
      </c>
      <c r="D74" s="48">
        <v>0</v>
      </c>
      <c r="E74" s="48">
        <v>0</v>
      </c>
      <c r="F74" s="31"/>
    </row>
    <row r="75" spans="1:6" s="1" customFormat="1" x14ac:dyDescent="0.25">
      <c r="A75" s="29" t="s">
        <v>187</v>
      </c>
      <c r="B75" s="30" t="s">
        <v>76</v>
      </c>
      <c r="C75" s="48">
        <v>1270000</v>
      </c>
      <c r="D75" s="48">
        <v>327424.52</v>
      </c>
      <c r="E75" s="48">
        <v>632932.82999999996</v>
      </c>
      <c r="F75" s="31">
        <f t="shared" si="1"/>
        <v>49.837230708661409</v>
      </c>
    </row>
    <row r="76" spans="1:6" x14ac:dyDescent="0.25">
      <c r="A76" s="27" t="s">
        <v>198</v>
      </c>
      <c r="B76" s="28" t="s">
        <v>49</v>
      </c>
      <c r="C76" s="47">
        <f>C77</f>
        <v>13075600</v>
      </c>
      <c r="D76" s="47">
        <f>D77</f>
        <v>498059.39999999997</v>
      </c>
      <c r="E76" s="47">
        <f>E77</f>
        <v>717130.60999999987</v>
      </c>
      <c r="F76" s="26">
        <f t="shared" si="1"/>
        <v>5.4844948606564889</v>
      </c>
    </row>
    <row r="77" spans="1:6" x14ac:dyDescent="0.25">
      <c r="A77" s="27">
        <v>441</v>
      </c>
      <c r="B77" s="28" t="s">
        <v>49</v>
      </c>
      <c r="C77" s="47">
        <f>SUM(C78:C85)</f>
        <v>13075600</v>
      </c>
      <c r="D77" s="47">
        <f>SUM(D78:D85)</f>
        <v>498059.39999999997</v>
      </c>
      <c r="E77" s="47">
        <f>SUM(E78:E85)</f>
        <v>717130.60999999987</v>
      </c>
      <c r="F77" s="26">
        <f t="shared" si="1"/>
        <v>5.4844948606564889</v>
      </c>
    </row>
    <row r="78" spans="1:6" x14ac:dyDescent="0.25">
      <c r="A78" s="32" t="s">
        <v>235</v>
      </c>
      <c r="B78" s="30" t="s">
        <v>236</v>
      </c>
      <c r="C78" s="48">
        <v>0</v>
      </c>
      <c r="D78" s="48">
        <v>0</v>
      </c>
      <c r="E78" s="48">
        <v>0</v>
      </c>
      <c r="F78" s="31"/>
    </row>
    <row r="79" spans="1:6" x14ac:dyDescent="0.25">
      <c r="A79" s="29" t="s">
        <v>188</v>
      </c>
      <c r="B79" s="30" t="s">
        <v>50</v>
      </c>
      <c r="C79" s="48">
        <v>5377000</v>
      </c>
      <c r="D79" s="48">
        <v>214950</v>
      </c>
      <c r="E79" s="48">
        <v>371114.31</v>
      </c>
      <c r="F79" s="31">
        <f t="shared" si="1"/>
        <v>6.9018841361353918</v>
      </c>
    </row>
    <row r="80" spans="1:6" x14ac:dyDescent="0.25">
      <c r="A80" s="29" t="s">
        <v>189</v>
      </c>
      <c r="B80" s="30" t="s">
        <v>51</v>
      </c>
      <c r="C80" s="48">
        <v>732000</v>
      </c>
      <c r="D80" s="48">
        <v>0</v>
      </c>
      <c r="E80" s="48">
        <v>0</v>
      </c>
      <c r="F80" s="31">
        <f t="shared" si="1"/>
        <v>0</v>
      </c>
    </row>
    <row r="81" spans="1:6" x14ac:dyDescent="0.25">
      <c r="A81" s="29" t="s">
        <v>190</v>
      </c>
      <c r="B81" s="30" t="s">
        <v>52</v>
      </c>
      <c r="C81" s="48">
        <v>405000</v>
      </c>
      <c r="D81" s="48">
        <v>6534</v>
      </c>
      <c r="E81" s="48">
        <v>6814</v>
      </c>
      <c r="F81" s="31">
        <f t="shared" si="1"/>
        <v>1.6824691358024693</v>
      </c>
    </row>
    <row r="82" spans="1:6" x14ac:dyDescent="0.25">
      <c r="A82" s="29" t="s">
        <v>191</v>
      </c>
      <c r="B82" s="30" t="s">
        <v>53</v>
      </c>
      <c r="C82" s="48">
        <v>881600</v>
      </c>
      <c r="D82" s="48">
        <v>25144.65</v>
      </c>
      <c r="E82" s="48">
        <v>42483.74</v>
      </c>
      <c r="F82" s="31">
        <f t="shared" si="1"/>
        <v>4.8189360254083482</v>
      </c>
    </row>
    <row r="83" spans="1:6" s="1" customFormat="1" x14ac:dyDescent="0.25">
      <c r="A83" s="29" t="s">
        <v>192</v>
      </c>
      <c r="B83" s="30" t="s">
        <v>54</v>
      </c>
      <c r="C83" s="48">
        <v>5091000</v>
      </c>
      <c r="D83" s="48">
        <v>107090.95</v>
      </c>
      <c r="E83" s="48">
        <v>144707.35999999999</v>
      </c>
      <c r="F83" s="31">
        <f t="shared" si="1"/>
        <v>2.8424152425849538</v>
      </c>
    </row>
    <row r="84" spans="1:6" s="1" customFormat="1" x14ac:dyDescent="0.25">
      <c r="A84" s="29" t="s">
        <v>244</v>
      </c>
      <c r="B84" s="30" t="s">
        <v>245</v>
      </c>
      <c r="C84" s="48">
        <v>0</v>
      </c>
      <c r="D84" s="48">
        <v>0</v>
      </c>
      <c r="E84" s="48">
        <v>0</v>
      </c>
      <c r="F84" s="31"/>
    </row>
    <row r="85" spans="1:6" s="1" customFormat="1" x14ac:dyDescent="0.25">
      <c r="A85" s="29" t="s">
        <v>193</v>
      </c>
      <c r="B85" s="30" t="s">
        <v>55</v>
      </c>
      <c r="C85" s="48">
        <v>589000</v>
      </c>
      <c r="D85" s="48">
        <v>144339.79999999999</v>
      </c>
      <c r="E85" s="48">
        <v>152011.20000000001</v>
      </c>
      <c r="F85" s="31">
        <f t="shared" si="1"/>
        <v>25.808353140916811</v>
      </c>
    </row>
    <row r="86" spans="1:6" s="1" customFormat="1" x14ac:dyDescent="0.25">
      <c r="A86" s="27" t="s">
        <v>199</v>
      </c>
      <c r="B86" s="28" t="s">
        <v>56</v>
      </c>
      <c r="C86" s="47">
        <f>C87</f>
        <v>0</v>
      </c>
      <c r="D86" s="47">
        <f>D87</f>
        <v>0</v>
      </c>
      <c r="E86" s="47">
        <f>E87</f>
        <v>0</v>
      </c>
      <c r="F86" s="26"/>
    </row>
    <row r="87" spans="1:6" s="1" customFormat="1" x14ac:dyDescent="0.25">
      <c r="A87" s="27">
        <v>451</v>
      </c>
      <c r="B87" s="28" t="s">
        <v>56</v>
      </c>
      <c r="C87" s="47">
        <f>SUM(C88:C90)</f>
        <v>0</v>
      </c>
      <c r="D87" s="47">
        <f>SUM(D88:D90)</f>
        <v>0</v>
      </c>
      <c r="E87" s="47">
        <f>SUM(E88:E90)</f>
        <v>0</v>
      </c>
      <c r="F87" s="26"/>
    </row>
    <row r="88" spans="1:6" s="1" customFormat="1" x14ac:dyDescent="0.25">
      <c r="A88" s="29" t="s">
        <v>213</v>
      </c>
      <c r="B88" s="30" t="s">
        <v>216</v>
      </c>
      <c r="C88" s="48">
        <v>0</v>
      </c>
      <c r="D88" s="48">
        <v>0</v>
      </c>
      <c r="E88" s="48">
        <v>0</v>
      </c>
      <c r="F88" s="31"/>
    </row>
    <row r="89" spans="1:6" s="1" customFormat="1" x14ac:dyDescent="0.25">
      <c r="A89" s="29" t="s">
        <v>214</v>
      </c>
      <c r="B89" s="30" t="s">
        <v>217</v>
      </c>
      <c r="C89" s="48">
        <v>0</v>
      </c>
      <c r="D89" s="48">
        <v>0</v>
      </c>
      <c r="E89" s="48">
        <v>0</v>
      </c>
      <c r="F89" s="31"/>
    </row>
    <row r="90" spans="1:6" s="1" customFormat="1" x14ac:dyDescent="0.25">
      <c r="A90" s="29" t="s">
        <v>215</v>
      </c>
      <c r="B90" s="30" t="s">
        <v>218</v>
      </c>
      <c r="C90" s="48">
        <v>0</v>
      </c>
      <c r="D90" s="48">
        <v>0</v>
      </c>
      <c r="E90" s="48">
        <v>0</v>
      </c>
      <c r="F90" s="31"/>
    </row>
    <row r="91" spans="1:6" x14ac:dyDescent="0.25">
      <c r="A91" s="27" t="s">
        <v>200</v>
      </c>
      <c r="B91" s="28" t="s">
        <v>57</v>
      </c>
      <c r="C91" s="47">
        <f>C92+C95+C101</f>
        <v>1797268</v>
      </c>
      <c r="D91" s="47">
        <f>D92+D95+D101</f>
        <v>143769.97</v>
      </c>
      <c r="E91" s="47">
        <f>E92+E95+E101</f>
        <v>1585002.03</v>
      </c>
      <c r="F91" s="26">
        <f t="shared" si="1"/>
        <v>88.189520427671326</v>
      </c>
    </row>
    <row r="92" spans="1:6" x14ac:dyDescent="0.25">
      <c r="A92" s="27">
        <v>461</v>
      </c>
      <c r="B92" s="28" t="s">
        <v>58</v>
      </c>
      <c r="C92" s="47">
        <f>SUM(C93:C94)</f>
        <v>170000</v>
      </c>
      <c r="D92" s="47">
        <f>SUM(D93:D94)</f>
        <v>0</v>
      </c>
      <c r="E92" s="47">
        <f>SUM(E93:E94)</f>
        <v>77526.009999999995</v>
      </c>
      <c r="F92" s="26">
        <f t="shared" si="1"/>
        <v>45.603535294117641</v>
      </c>
    </row>
    <row r="93" spans="1:6" s="1" customFormat="1" x14ac:dyDescent="0.25">
      <c r="A93" s="29" t="s">
        <v>194</v>
      </c>
      <c r="B93" s="30" t="s">
        <v>59</v>
      </c>
      <c r="C93" s="48">
        <v>0</v>
      </c>
      <c r="D93" s="48">
        <v>0</v>
      </c>
      <c r="E93" s="48">
        <v>0</v>
      </c>
      <c r="F93" s="31"/>
    </row>
    <row r="94" spans="1:6" x14ac:dyDescent="0.25">
      <c r="A94" s="29" t="s">
        <v>195</v>
      </c>
      <c r="B94" s="30" t="s">
        <v>60</v>
      </c>
      <c r="C94" s="48">
        <v>170000</v>
      </c>
      <c r="D94" s="48">
        <v>0</v>
      </c>
      <c r="E94" s="48">
        <v>77526.009999999995</v>
      </c>
      <c r="F94" s="31">
        <f t="shared" si="1"/>
        <v>45.603535294117641</v>
      </c>
    </row>
    <row r="95" spans="1:6" x14ac:dyDescent="0.25">
      <c r="A95" s="27">
        <v>462</v>
      </c>
      <c r="B95" s="28" t="s">
        <v>61</v>
      </c>
      <c r="C95" s="47">
        <f>SUM(C96:C97)</f>
        <v>0</v>
      </c>
      <c r="D95" s="47">
        <f>SUM(D96:D97)</f>
        <v>0</v>
      </c>
      <c r="E95" s="47">
        <f>SUM(E96:E97)</f>
        <v>0</v>
      </c>
      <c r="F95" s="26"/>
    </row>
    <row r="96" spans="1:6" s="1" customFormat="1" x14ac:dyDescent="0.25">
      <c r="A96" s="29" t="s">
        <v>196</v>
      </c>
      <c r="B96" s="30" t="s">
        <v>62</v>
      </c>
      <c r="C96" s="48">
        <v>0</v>
      </c>
      <c r="D96" s="48">
        <v>0</v>
      </c>
      <c r="E96" s="48">
        <v>0</v>
      </c>
      <c r="F96" s="31"/>
    </row>
    <row r="97" spans="1:7" s="1" customFormat="1" x14ac:dyDescent="0.25">
      <c r="A97" s="29" t="s">
        <v>197</v>
      </c>
      <c r="B97" s="30" t="s">
        <v>63</v>
      </c>
      <c r="C97" s="48">
        <v>0</v>
      </c>
      <c r="D97" s="48">
        <v>0</v>
      </c>
      <c r="E97" s="48">
        <v>0</v>
      </c>
      <c r="F97" s="31"/>
    </row>
    <row r="98" spans="1:7" s="1" customFormat="1" hidden="1" x14ac:dyDescent="0.25">
      <c r="A98" s="27">
        <v>463</v>
      </c>
      <c r="B98" s="28" t="s">
        <v>64</v>
      </c>
      <c r="C98" s="47"/>
      <c r="D98" s="47"/>
      <c r="E98" s="47"/>
      <c r="F98" s="26" t="e">
        <f t="shared" si="1"/>
        <v>#DIV/0!</v>
      </c>
    </row>
    <row r="99" spans="1:7" s="1" customFormat="1" hidden="1" x14ac:dyDescent="0.25">
      <c r="A99" s="29" t="s">
        <v>219</v>
      </c>
      <c r="B99" s="30" t="s">
        <v>64</v>
      </c>
      <c r="C99" s="47"/>
      <c r="D99" s="47"/>
      <c r="E99" s="47"/>
      <c r="F99" s="26" t="e">
        <f t="shared" si="1"/>
        <v>#DIV/0!</v>
      </c>
    </row>
    <row r="100" spans="1:7" s="1" customFormat="1" hidden="1" x14ac:dyDescent="0.25">
      <c r="A100" s="27"/>
      <c r="B100" s="28"/>
      <c r="C100" s="47"/>
      <c r="D100" s="47"/>
      <c r="E100" s="47"/>
      <c r="F100" s="26" t="e">
        <f t="shared" si="1"/>
        <v>#DIV/0!</v>
      </c>
    </row>
    <row r="101" spans="1:7" s="1" customFormat="1" x14ac:dyDescent="0.25">
      <c r="A101" s="27">
        <v>463</v>
      </c>
      <c r="B101" s="28" t="s">
        <v>64</v>
      </c>
      <c r="C101" s="47">
        <f>SUM(C102)</f>
        <v>1627268</v>
      </c>
      <c r="D101" s="47">
        <f>SUM(D102)</f>
        <v>143769.97</v>
      </c>
      <c r="E101" s="47">
        <f>SUM(E102)</f>
        <v>1507476.02</v>
      </c>
      <c r="F101" s="26">
        <f t="shared" si="1"/>
        <v>92.638460290499168</v>
      </c>
    </row>
    <row r="102" spans="1:7" x14ac:dyDescent="0.25">
      <c r="A102" s="32" t="s">
        <v>219</v>
      </c>
      <c r="B102" s="30" t="s">
        <v>64</v>
      </c>
      <c r="C102" s="48">
        <v>1627268</v>
      </c>
      <c r="D102" s="48">
        <v>143769.97</v>
      </c>
      <c r="E102" s="48">
        <v>1507476.02</v>
      </c>
      <c r="F102" s="31">
        <f t="shared" si="1"/>
        <v>92.638460290499168</v>
      </c>
    </row>
    <row r="103" spans="1:7" x14ac:dyDescent="0.25">
      <c r="A103" s="27" t="s">
        <v>201</v>
      </c>
      <c r="B103" s="28" t="s">
        <v>65</v>
      </c>
      <c r="C103" s="47">
        <f>SUM(C104:C106)</f>
        <v>125000</v>
      </c>
      <c r="D103" s="47">
        <f>SUM(D104:D106)</f>
        <v>34637.86</v>
      </c>
      <c r="E103" s="47">
        <f>SUM(E104:E106)</f>
        <v>98775.360000000001</v>
      </c>
      <c r="F103" s="26">
        <f t="shared" si="1"/>
        <v>79.020288000000008</v>
      </c>
    </row>
    <row r="104" spans="1:7" x14ac:dyDescent="0.25">
      <c r="A104" s="33">
        <v>471</v>
      </c>
      <c r="B104" s="30" t="s">
        <v>66</v>
      </c>
      <c r="C104" s="48">
        <v>100000</v>
      </c>
      <c r="D104" s="48">
        <v>34637.86</v>
      </c>
      <c r="E104" s="48">
        <v>98775.360000000001</v>
      </c>
      <c r="F104" s="31">
        <f t="shared" si="1"/>
        <v>98.775360000000006</v>
      </c>
    </row>
    <row r="105" spans="1:7" x14ac:dyDescent="0.25">
      <c r="A105" s="33">
        <v>472</v>
      </c>
      <c r="B105" s="30" t="s">
        <v>67</v>
      </c>
      <c r="C105" s="48">
        <v>25000</v>
      </c>
      <c r="D105" s="48">
        <v>0</v>
      </c>
      <c r="E105" s="48">
        <v>0</v>
      </c>
      <c r="F105" s="31">
        <f t="shared" si="1"/>
        <v>0</v>
      </c>
    </row>
    <row r="106" spans="1:7" ht="15.75" thickBot="1" x14ac:dyDescent="0.3">
      <c r="A106" s="34">
        <v>473</v>
      </c>
      <c r="B106" s="35" t="s">
        <v>68</v>
      </c>
      <c r="C106" s="49">
        <v>0</v>
      </c>
      <c r="D106" s="49">
        <v>0</v>
      </c>
      <c r="E106" s="49">
        <v>0</v>
      </c>
      <c r="F106" s="70"/>
    </row>
    <row r="107" spans="1:7" ht="15.75" thickTop="1" x14ac:dyDescent="0.25">
      <c r="A107" s="36"/>
      <c r="B107" s="37" t="s">
        <v>202</v>
      </c>
      <c r="C107" s="50">
        <f>C6+C76+C86+C91+C103</f>
        <v>32625000</v>
      </c>
      <c r="D107" s="69">
        <f>D6+D76+D86+D91+D103</f>
        <v>2321949.52</v>
      </c>
      <c r="E107" s="69">
        <f>E6+E76+E86+E91+E103</f>
        <v>8615368.4199999981</v>
      </c>
      <c r="F107" s="71">
        <f>E107/C107*100</f>
        <v>26.407259524904209</v>
      </c>
    </row>
    <row r="108" spans="1:7" x14ac:dyDescent="0.25">
      <c r="A108" s="13"/>
      <c r="B108" s="13"/>
      <c r="C108" s="13"/>
      <c r="D108" s="13"/>
      <c r="E108" s="13"/>
      <c r="F108" s="13"/>
    </row>
    <row r="109" spans="1:7" x14ac:dyDescent="0.25">
      <c r="A109" s="13"/>
      <c r="B109" s="13"/>
      <c r="C109" s="13"/>
      <c r="D109" s="13"/>
      <c r="E109" s="13"/>
      <c r="F109" s="13"/>
    </row>
    <row r="110" spans="1:7" x14ac:dyDescent="0.25">
      <c r="D110" s="7"/>
      <c r="E110" s="7"/>
    </row>
    <row r="111" spans="1:7" x14ac:dyDescent="0.25">
      <c r="E111" s="10"/>
      <c r="F111" s="10"/>
      <c r="G111" s="10"/>
    </row>
    <row r="112" spans="1:7" x14ac:dyDescent="0.25">
      <c r="E112" s="10"/>
      <c r="F112" s="10"/>
      <c r="G112" s="10"/>
    </row>
    <row r="113" spans="5:7" x14ac:dyDescent="0.25">
      <c r="E113" s="10"/>
      <c r="F113" s="10"/>
      <c r="G113" s="10"/>
    </row>
    <row r="114" spans="5:7" x14ac:dyDescent="0.25">
      <c r="E114" s="10"/>
      <c r="F114" s="10"/>
      <c r="G114" s="10"/>
    </row>
    <row r="115" spans="5:7" x14ac:dyDescent="0.25">
      <c r="E115" s="10"/>
      <c r="F115" s="10"/>
      <c r="G115" s="10"/>
    </row>
    <row r="116" spans="5:7" x14ac:dyDescent="0.25">
      <c r="E116" s="10"/>
      <c r="F116" s="10"/>
      <c r="G116" s="10"/>
    </row>
    <row r="117" spans="5:7" x14ac:dyDescent="0.25">
      <c r="E117" s="10"/>
      <c r="F117" s="10"/>
      <c r="G117" s="10"/>
    </row>
    <row r="118" spans="5:7" x14ac:dyDescent="0.25">
      <c r="E118" s="10"/>
      <c r="F118" s="10"/>
      <c r="G118" s="10"/>
    </row>
    <row r="119" spans="5:7" x14ac:dyDescent="0.25">
      <c r="E119" s="10"/>
      <c r="F119" s="10"/>
      <c r="G119" s="10"/>
    </row>
    <row r="120" spans="5:7" x14ac:dyDescent="0.25">
      <c r="E120" s="10"/>
      <c r="F120" s="10"/>
      <c r="G120" s="10"/>
    </row>
    <row r="121" spans="5:7" x14ac:dyDescent="0.25">
      <c r="E121" s="10"/>
      <c r="F121" s="10"/>
      <c r="G121" s="10"/>
    </row>
    <row r="122" spans="5:7" x14ac:dyDescent="0.25">
      <c r="E122" s="10"/>
      <c r="F122" s="10"/>
      <c r="G122" s="10"/>
    </row>
    <row r="123" spans="5:7" x14ac:dyDescent="0.25">
      <c r="E123" s="10"/>
      <c r="F123" s="10"/>
      <c r="G123" s="10"/>
    </row>
    <row r="124" spans="5:7" x14ac:dyDescent="0.25">
      <c r="E124" s="10"/>
      <c r="F124" s="10"/>
      <c r="G124" s="10"/>
    </row>
    <row r="125" spans="5:7" x14ac:dyDescent="0.25">
      <c r="E125" s="10"/>
      <c r="F125" s="10"/>
      <c r="G125" s="10"/>
    </row>
    <row r="126" spans="5:7" x14ac:dyDescent="0.25">
      <c r="E126" s="10"/>
      <c r="F126" s="10"/>
      <c r="G126" s="10"/>
    </row>
    <row r="127" spans="5:7" x14ac:dyDescent="0.25">
      <c r="E127" s="10"/>
      <c r="F127" s="10"/>
      <c r="G127" s="10"/>
    </row>
    <row r="128" spans="5:7" x14ac:dyDescent="0.25">
      <c r="E128" s="10"/>
      <c r="F128" s="10"/>
      <c r="G128" s="10"/>
    </row>
    <row r="129" spans="5:7" x14ac:dyDescent="0.25">
      <c r="E129" s="10"/>
      <c r="F129" s="10"/>
      <c r="G129" s="10"/>
    </row>
    <row r="130" spans="5:7" x14ac:dyDescent="0.25">
      <c r="E130" s="10"/>
      <c r="F130" s="10"/>
      <c r="G130" s="10"/>
    </row>
    <row r="131" spans="5:7" x14ac:dyDescent="0.25">
      <c r="E131" s="10"/>
      <c r="F131" s="10"/>
      <c r="G131" s="10"/>
    </row>
    <row r="132" spans="5:7" x14ac:dyDescent="0.25">
      <c r="E132" s="10"/>
      <c r="F132" s="10"/>
      <c r="G132" s="10"/>
    </row>
    <row r="133" spans="5:7" x14ac:dyDescent="0.25">
      <c r="E133" s="10"/>
      <c r="F133" s="10"/>
      <c r="G133" s="10"/>
    </row>
    <row r="134" spans="5:7" x14ac:dyDescent="0.25">
      <c r="E134" s="10"/>
      <c r="F134" s="10"/>
      <c r="G134" s="10"/>
    </row>
    <row r="135" spans="5:7" x14ac:dyDescent="0.25">
      <c r="E135" s="10"/>
      <c r="F135" s="10"/>
      <c r="G135" s="10"/>
    </row>
  </sheetData>
  <mergeCells count="2">
    <mergeCell ref="D2:F2"/>
    <mergeCell ref="A4:F4"/>
  </mergeCells>
  <phoneticPr fontId="5" type="noConversion"/>
  <pageMargins left="0.18" right="0.12" top="0.38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3" workbookViewId="0">
      <selection activeCell="B23" sqref="B23:F28"/>
    </sheetView>
  </sheetViews>
  <sheetFormatPr defaultRowHeight="15" x14ac:dyDescent="0.25"/>
  <cols>
    <col min="1" max="1" width="5.7109375" customWidth="1"/>
    <col min="3" max="3" width="45.140625" customWidth="1"/>
    <col min="4" max="4" width="22.42578125" customWidth="1"/>
    <col min="5" max="5" width="22.5703125" customWidth="1"/>
  </cols>
  <sheetData>
    <row r="1" spans="2:6" x14ac:dyDescent="0.25">
      <c r="B1" s="13"/>
      <c r="C1" s="13"/>
      <c r="D1" s="13"/>
      <c r="E1" s="72" t="s">
        <v>256</v>
      </c>
    </row>
    <row r="2" spans="2:6" x14ac:dyDescent="0.25">
      <c r="B2" s="13"/>
      <c r="C2" s="73" t="s">
        <v>248</v>
      </c>
      <c r="D2" s="13"/>
      <c r="E2" s="13"/>
    </row>
    <row r="3" spans="2:6" ht="48" x14ac:dyDescent="0.25">
      <c r="B3" s="74" t="s">
        <v>0</v>
      </c>
      <c r="C3" s="75" t="s">
        <v>257</v>
      </c>
      <c r="D3" s="76" t="s">
        <v>316</v>
      </c>
      <c r="E3" s="76" t="s">
        <v>317</v>
      </c>
    </row>
    <row r="4" spans="2:6" x14ac:dyDescent="0.25">
      <c r="B4" s="72" t="s">
        <v>2</v>
      </c>
      <c r="C4" s="77" t="s">
        <v>258</v>
      </c>
      <c r="D4" s="78">
        <f>D5+D6+D7</f>
        <v>177916.41999999998</v>
      </c>
      <c r="E4" s="78">
        <f>E5+E6+E7</f>
        <v>2921464.84</v>
      </c>
    </row>
    <row r="5" spans="2:6" x14ac:dyDescent="0.25">
      <c r="B5" s="79"/>
      <c r="C5" s="80" t="s">
        <v>259</v>
      </c>
      <c r="D5" s="81">
        <v>0</v>
      </c>
      <c r="E5" s="81">
        <v>1888405.21</v>
      </c>
    </row>
    <row r="6" spans="2:6" x14ac:dyDescent="0.25">
      <c r="B6" s="79"/>
      <c r="C6" s="80" t="s">
        <v>260</v>
      </c>
      <c r="D6" s="82">
        <v>21437.67</v>
      </c>
      <c r="E6" s="81">
        <v>128657.71</v>
      </c>
    </row>
    <row r="7" spans="2:6" x14ac:dyDescent="0.25">
      <c r="B7" s="79"/>
      <c r="C7" s="80" t="s">
        <v>261</v>
      </c>
      <c r="D7" s="81">
        <v>156478.75</v>
      </c>
      <c r="E7" s="81">
        <v>904401.92000000004</v>
      </c>
    </row>
    <row r="8" spans="2:6" x14ac:dyDescent="0.25">
      <c r="B8" s="72" t="s">
        <v>198</v>
      </c>
      <c r="C8" s="77" t="s">
        <v>262</v>
      </c>
      <c r="D8" s="83">
        <v>37.799999999999997</v>
      </c>
      <c r="E8" s="83">
        <v>0</v>
      </c>
    </row>
    <row r="9" spans="2:6" x14ac:dyDescent="0.25">
      <c r="B9" s="72" t="s">
        <v>199</v>
      </c>
      <c r="C9" s="84" t="s">
        <v>263</v>
      </c>
      <c r="D9" s="85">
        <v>86735.45</v>
      </c>
      <c r="E9" s="83">
        <v>0</v>
      </c>
    </row>
    <row r="10" spans="2:6" x14ac:dyDescent="0.25">
      <c r="B10" s="72" t="s">
        <v>200</v>
      </c>
      <c r="C10" s="77" t="s">
        <v>264</v>
      </c>
      <c r="D10" s="85">
        <v>104689.73</v>
      </c>
      <c r="E10" s="83">
        <v>0</v>
      </c>
    </row>
    <row r="11" spans="2:6" x14ac:dyDescent="0.25">
      <c r="B11" s="72" t="s">
        <v>201</v>
      </c>
      <c r="C11" s="77" t="s">
        <v>265</v>
      </c>
      <c r="D11" s="78">
        <f>D12+D13</f>
        <v>0</v>
      </c>
      <c r="E11" s="78">
        <f>E12+E13</f>
        <v>32116.440000000002</v>
      </c>
    </row>
    <row r="12" spans="2:6" x14ac:dyDescent="0.25">
      <c r="B12" s="72" t="s">
        <v>266</v>
      </c>
      <c r="C12" s="77" t="s">
        <v>267</v>
      </c>
      <c r="D12" s="81">
        <v>0</v>
      </c>
      <c r="E12" s="82">
        <v>31695.74</v>
      </c>
    </row>
    <row r="13" spans="2:6" x14ac:dyDescent="0.25">
      <c r="B13" s="72" t="s">
        <v>268</v>
      </c>
      <c r="C13" s="77" t="s">
        <v>269</v>
      </c>
      <c r="D13" s="81">
        <v>0</v>
      </c>
      <c r="E13" s="82">
        <v>420.7</v>
      </c>
    </row>
    <row r="14" spans="2:6" x14ac:dyDescent="0.25">
      <c r="B14" s="72" t="s">
        <v>270</v>
      </c>
      <c r="C14" s="77" t="s">
        <v>271</v>
      </c>
      <c r="D14" s="86">
        <v>900454.55</v>
      </c>
      <c r="E14" s="82">
        <v>0</v>
      </c>
      <c r="F14" s="7"/>
    </row>
    <row r="15" spans="2:6" x14ac:dyDescent="0.25">
      <c r="B15" s="72" t="s">
        <v>272</v>
      </c>
      <c r="C15" s="77" t="s">
        <v>273</v>
      </c>
      <c r="D15" s="86">
        <v>0</v>
      </c>
      <c r="E15" s="86">
        <v>0</v>
      </c>
    </row>
    <row r="16" spans="2:6" x14ac:dyDescent="0.25">
      <c r="B16" s="72" t="s">
        <v>274</v>
      </c>
      <c r="C16" s="77" t="s">
        <v>275</v>
      </c>
      <c r="D16" s="83">
        <v>8800</v>
      </c>
      <c r="E16" s="82">
        <v>0</v>
      </c>
    </row>
    <row r="17" spans="1:8" x14ac:dyDescent="0.25">
      <c r="B17" s="129" t="s">
        <v>276</v>
      </c>
      <c r="C17" s="129"/>
      <c r="D17" s="78">
        <f>D4+D8+D9+D10+D11+D14+D15+D16</f>
        <v>1278633.95</v>
      </c>
      <c r="E17" s="78">
        <f>E4+E8+E9+E10+E11+E14+E15+E16</f>
        <v>2953581.28</v>
      </c>
    </row>
    <row r="18" spans="1:8" ht="9" customHeight="1" x14ac:dyDescent="0.25"/>
    <row r="19" spans="1:8" x14ac:dyDescent="0.25">
      <c r="B19" s="130" t="s">
        <v>277</v>
      </c>
      <c r="C19" s="133" t="s">
        <v>278</v>
      </c>
      <c r="D19" s="133" t="s">
        <v>318</v>
      </c>
      <c r="E19" s="133" t="s">
        <v>319</v>
      </c>
      <c r="F19" s="133" t="s">
        <v>308</v>
      </c>
    </row>
    <row r="20" spans="1:8" ht="146.25" customHeight="1" x14ac:dyDescent="0.25">
      <c r="B20" s="131"/>
      <c r="C20" s="134"/>
      <c r="D20" s="134"/>
      <c r="E20" s="134"/>
      <c r="F20" s="134"/>
    </row>
    <row r="21" spans="1:8" x14ac:dyDescent="0.25">
      <c r="B21" s="132"/>
      <c r="C21" s="87">
        <v>10829409.800000001</v>
      </c>
      <c r="D21" s="118">
        <v>5209272.51</v>
      </c>
      <c r="E21" s="87">
        <f>D21</f>
        <v>5209272.51</v>
      </c>
      <c r="F21" s="87">
        <f>E21-D21</f>
        <v>0</v>
      </c>
      <c r="H21" s="88"/>
    </row>
    <row r="22" spans="1:8" ht="9.75" customHeight="1" x14ac:dyDescent="0.25"/>
    <row r="23" spans="1:8" ht="15" customHeight="1" x14ac:dyDescent="0.25">
      <c r="A23" s="89"/>
      <c r="B23" s="128" t="s">
        <v>322</v>
      </c>
      <c r="C23" s="128"/>
      <c r="D23" s="128"/>
      <c r="E23" s="128"/>
      <c r="F23" s="128"/>
    </row>
    <row r="24" spans="1:8" x14ac:dyDescent="0.25">
      <c r="A24" s="89"/>
      <c r="B24" s="128"/>
      <c r="C24" s="128"/>
      <c r="D24" s="128"/>
      <c r="E24" s="128"/>
      <c r="F24" s="128"/>
    </row>
    <row r="25" spans="1:8" x14ac:dyDescent="0.25">
      <c r="A25" s="89"/>
      <c r="B25" s="128"/>
      <c r="C25" s="128"/>
      <c r="D25" s="128"/>
      <c r="E25" s="128"/>
      <c r="F25" s="128"/>
    </row>
    <row r="26" spans="1:8" x14ac:dyDescent="0.25">
      <c r="A26" s="89"/>
      <c r="B26" s="128"/>
      <c r="C26" s="128"/>
      <c r="D26" s="128"/>
      <c r="E26" s="128"/>
      <c r="F26" s="128"/>
    </row>
    <row r="27" spans="1:8" x14ac:dyDescent="0.25">
      <c r="A27" s="89"/>
      <c r="B27" s="128"/>
      <c r="C27" s="128"/>
      <c r="D27" s="128"/>
      <c r="E27" s="128"/>
      <c r="F27" s="128"/>
    </row>
    <row r="28" spans="1:8" x14ac:dyDescent="0.25">
      <c r="A28" s="89"/>
      <c r="B28" s="128"/>
      <c r="C28" s="128"/>
      <c r="D28" s="128"/>
      <c r="E28" s="128"/>
      <c r="F28" s="128"/>
    </row>
  </sheetData>
  <mergeCells count="7">
    <mergeCell ref="B23:F28"/>
    <mergeCell ref="B17:C17"/>
    <mergeCell ref="B19:B21"/>
    <mergeCell ref="C19:C20"/>
    <mergeCell ref="D19:D20"/>
    <mergeCell ref="E19:E20"/>
    <mergeCell ref="F19:F20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M22" sqref="M22"/>
    </sheetView>
  </sheetViews>
  <sheetFormatPr defaultRowHeight="15" x14ac:dyDescent="0.25"/>
  <cols>
    <col min="2" max="2" width="21.42578125" customWidth="1"/>
    <col min="3" max="6" width="12.28515625" customWidth="1"/>
    <col min="7" max="8" width="10.7109375" customWidth="1"/>
  </cols>
  <sheetData>
    <row r="1" spans="1:10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</row>
    <row r="2" spans="1:10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x14ac:dyDescent="0.25">
      <c r="A3" s="91"/>
      <c r="B3" s="91"/>
      <c r="C3" s="91"/>
      <c r="D3" s="91"/>
      <c r="E3" s="91"/>
      <c r="F3" s="91"/>
      <c r="G3" s="92"/>
      <c r="H3" s="92"/>
      <c r="I3" s="146" t="s">
        <v>279</v>
      </c>
      <c r="J3" s="147"/>
    </row>
    <row r="4" spans="1:10" ht="15.75" thickBot="1" x14ac:dyDescent="0.3">
      <c r="A4" s="91"/>
      <c r="B4" s="91"/>
      <c r="C4" s="91"/>
      <c r="D4" s="91"/>
      <c r="E4" s="91"/>
      <c r="F4" s="91"/>
      <c r="G4" s="92"/>
      <c r="H4" s="92"/>
      <c r="I4" s="91"/>
      <c r="J4" s="92"/>
    </row>
    <row r="5" spans="1:10" ht="30" customHeight="1" x14ac:dyDescent="0.25">
      <c r="A5" s="148" t="s">
        <v>0</v>
      </c>
      <c r="B5" s="150" t="s">
        <v>280</v>
      </c>
      <c r="C5" s="152" t="s">
        <v>320</v>
      </c>
      <c r="D5" s="153"/>
      <c r="E5" s="153"/>
      <c r="F5" s="154"/>
      <c r="G5" s="155" t="s">
        <v>321</v>
      </c>
      <c r="H5" s="153"/>
      <c r="I5" s="153"/>
      <c r="J5" s="154"/>
    </row>
    <row r="6" spans="1:10" ht="48.75" thickBot="1" x14ac:dyDescent="0.3">
      <c r="A6" s="149"/>
      <c r="B6" s="151"/>
      <c r="C6" s="93" t="s">
        <v>281</v>
      </c>
      <c r="D6" s="93" t="s">
        <v>282</v>
      </c>
      <c r="E6" s="93" t="s">
        <v>283</v>
      </c>
      <c r="F6" s="94" t="s">
        <v>284</v>
      </c>
      <c r="G6" s="95" t="s">
        <v>281</v>
      </c>
      <c r="H6" s="93" t="s">
        <v>282</v>
      </c>
      <c r="I6" s="93" t="s">
        <v>283</v>
      </c>
      <c r="J6" s="96" t="s">
        <v>284</v>
      </c>
    </row>
    <row r="7" spans="1:10" ht="15.75" thickTop="1" x14ac:dyDescent="0.25">
      <c r="A7" s="97" t="s">
        <v>2</v>
      </c>
      <c r="B7" s="98" t="s">
        <v>285</v>
      </c>
      <c r="C7" s="99">
        <f t="shared" ref="C7:J7" si="0">C8+C11</f>
        <v>0</v>
      </c>
      <c r="D7" s="99">
        <f t="shared" si="0"/>
        <v>0</v>
      </c>
      <c r="E7" s="99">
        <f t="shared" si="0"/>
        <v>0</v>
      </c>
      <c r="F7" s="99">
        <f t="shared" si="0"/>
        <v>0</v>
      </c>
      <c r="G7" s="100">
        <f t="shared" si="0"/>
        <v>25198.5</v>
      </c>
      <c r="H7" s="99">
        <f t="shared" si="0"/>
        <v>25198.5</v>
      </c>
      <c r="I7" s="99">
        <f t="shared" si="0"/>
        <v>14493.49</v>
      </c>
      <c r="J7" s="101">
        <f>J8+J11</f>
        <v>10705.01</v>
      </c>
    </row>
    <row r="8" spans="1:10" x14ac:dyDescent="0.25">
      <c r="A8" s="102">
        <v>1</v>
      </c>
      <c r="B8" s="103" t="s">
        <v>286</v>
      </c>
      <c r="C8" s="104">
        <f>C9+C10</f>
        <v>0</v>
      </c>
      <c r="D8" s="104">
        <f>D9+D10</f>
        <v>0</v>
      </c>
      <c r="E8" s="104">
        <f>E9+E10</f>
        <v>0</v>
      </c>
      <c r="F8" s="104">
        <f>F9+F10</f>
        <v>0</v>
      </c>
      <c r="G8" s="105">
        <f>G9+G10</f>
        <v>25198.5</v>
      </c>
      <c r="H8" s="104">
        <f>H10+H9</f>
        <v>25198.5</v>
      </c>
      <c r="I8" s="104">
        <f>I10+I9</f>
        <v>14493.49</v>
      </c>
      <c r="J8" s="106">
        <f>J9+J10</f>
        <v>10705.01</v>
      </c>
    </row>
    <row r="9" spans="1:10" x14ac:dyDescent="0.25">
      <c r="A9" s="107" t="s">
        <v>287</v>
      </c>
      <c r="B9" s="108" t="s">
        <v>288</v>
      </c>
      <c r="C9" s="109">
        <v>0</v>
      </c>
      <c r="D9" s="109">
        <v>0</v>
      </c>
      <c r="E9" s="109">
        <v>0</v>
      </c>
      <c r="F9" s="109">
        <v>0</v>
      </c>
      <c r="G9" s="110">
        <v>25198.5</v>
      </c>
      <c r="H9" s="109">
        <v>25198.5</v>
      </c>
      <c r="I9" s="109">
        <v>14493.49</v>
      </c>
      <c r="J9" s="111">
        <v>10705.01</v>
      </c>
    </row>
    <row r="10" spans="1:10" x14ac:dyDescent="0.25">
      <c r="A10" s="107" t="s">
        <v>289</v>
      </c>
      <c r="B10" s="108" t="s">
        <v>290</v>
      </c>
      <c r="C10" s="109">
        <v>0</v>
      </c>
      <c r="D10" s="109">
        <v>0</v>
      </c>
      <c r="E10" s="109">
        <v>0</v>
      </c>
      <c r="F10" s="109">
        <v>0</v>
      </c>
      <c r="G10" s="110">
        <v>0</v>
      </c>
      <c r="H10" s="109">
        <v>0</v>
      </c>
      <c r="I10" s="109">
        <v>0</v>
      </c>
      <c r="J10" s="111">
        <v>0</v>
      </c>
    </row>
    <row r="11" spans="1:10" x14ac:dyDescent="0.25">
      <c r="A11" s="102">
        <v>2</v>
      </c>
      <c r="B11" s="103" t="s">
        <v>291</v>
      </c>
      <c r="C11" s="104">
        <v>0</v>
      </c>
      <c r="D11" s="104">
        <v>0</v>
      </c>
      <c r="E11" s="104">
        <v>0</v>
      </c>
      <c r="F11" s="104">
        <v>0</v>
      </c>
      <c r="G11" s="112">
        <v>0</v>
      </c>
      <c r="H11" s="104">
        <v>0</v>
      </c>
      <c r="I11" s="104">
        <v>0</v>
      </c>
      <c r="J11" s="106">
        <v>0</v>
      </c>
    </row>
    <row r="12" spans="1:10" x14ac:dyDescent="0.25">
      <c r="A12" s="113" t="s">
        <v>198</v>
      </c>
      <c r="B12" s="103" t="s">
        <v>292</v>
      </c>
      <c r="C12" s="104">
        <f>C13+C16</f>
        <v>3000200</v>
      </c>
      <c r="D12" s="104">
        <f>D13+D16</f>
        <v>2886920.36</v>
      </c>
      <c r="E12" s="104">
        <f>E13+E16</f>
        <v>1181348.1200000001</v>
      </c>
      <c r="F12" s="104">
        <f>F13+F16</f>
        <v>1705572.2399999998</v>
      </c>
      <c r="G12" s="104">
        <f t="shared" ref="G12:J12" si="1">G13+G16</f>
        <v>56750.17</v>
      </c>
      <c r="H12" s="104">
        <f t="shared" si="1"/>
        <v>56750.17</v>
      </c>
      <c r="I12" s="104">
        <f t="shared" si="1"/>
        <v>35759.440000000002</v>
      </c>
      <c r="J12" s="104">
        <f t="shared" si="1"/>
        <v>20990.73</v>
      </c>
    </row>
    <row r="13" spans="1:10" x14ac:dyDescent="0.25">
      <c r="A13" s="102">
        <v>1</v>
      </c>
      <c r="B13" s="103" t="s">
        <v>293</v>
      </c>
      <c r="C13" s="104">
        <f>C14+C15</f>
        <v>3000200</v>
      </c>
      <c r="D13" s="104">
        <f>D14+D15</f>
        <v>2886920.36</v>
      </c>
      <c r="E13" s="104">
        <f>E14+E15</f>
        <v>1181348.1200000001</v>
      </c>
      <c r="F13" s="104">
        <f>F14+F15</f>
        <v>1705572.2399999998</v>
      </c>
      <c r="G13" s="104">
        <f t="shared" ref="G13:J13" si="2">G14+G15</f>
        <v>56750.17</v>
      </c>
      <c r="H13" s="104">
        <f t="shared" si="2"/>
        <v>56750.17</v>
      </c>
      <c r="I13" s="104">
        <f t="shared" si="2"/>
        <v>35759.440000000002</v>
      </c>
      <c r="J13" s="104">
        <f t="shared" si="2"/>
        <v>20990.73</v>
      </c>
    </row>
    <row r="14" spans="1:10" x14ac:dyDescent="0.25">
      <c r="A14" s="107" t="s">
        <v>287</v>
      </c>
      <c r="B14" s="108" t="s">
        <v>288</v>
      </c>
      <c r="C14" s="109">
        <v>0</v>
      </c>
      <c r="D14" s="109">
        <v>0</v>
      </c>
      <c r="E14" s="109">
        <v>0</v>
      </c>
      <c r="F14" s="109">
        <v>0</v>
      </c>
      <c r="G14" s="110">
        <v>0</v>
      </c>
      <c r="H14" s="109">
        <v>0</v>
      </c>
      <c r="I14" s="109">
        <v>0</v>
      </c>
      <c r="J14" s="111">
        <v>0</v>
      </c>
    </row>
    <row r="15" spans="1:10" x14ac:dyDescent="0.25">
      <c r="A15" s="107" t="s">
        <v>289</v>
      </c>
      <c r="B15" s="108" t="s">
        <v>290</v>
      </c>
      <c r="C15" s="109">
        <v>3000200</v>
      </c>
      <c r="D15" s="109">
        <v>2886920.36</v>
      </c>
      <c r="E15" s="109">
        <v>1181348.1200000001</v>
      </c>
      <c r="F15" s="109">
        <f>D15-E15</f>
        <v>1705572.2399999998</v>
      </c>
      <c r="G15" s="110">
        <v>56750.17</v>
      </c>
      <c r="H15" s="109">
        <v>56750.17</v>
      </c>
      <c r="I15" s="109">
        <v>35759.440000000002</v>
      </c>
      <c r="J15" s="111">
        <v>20990.73</v>
      </c>
    </row>
    <row r="16" spans="1:10" ht="15.75" thickBot="1" x14ac:dyDescent="0.3">
      <c r="A16" s="102">
        <v>2</v>
      </c>
      <c r="B16" s="103" t="s">
        <v>291</v>
      </c>
      <c r="C16" s="104">
        <v>0</v>
      </c>
      <c r="D16" s="104">
        <v>0</v>
      </c>
      <c r="E16" s="104">
        <v>0</v>
      </c>
      <c r="F16" s="104">
        <v>0</v>
      </c>
      <c r="G16" s="105">
        <v>0</v>
      </c>
      <c r="H16" s="104">
        <v>0</v>
      </c>
      <c r="I16" s="104">
        <v>0</v>
      </c>
      <c r="J16" s="106">
        <v>0</v>
      </c>
    </row>
    <row r="17" spans="1:13" ht="16.5" thickTop="1" thickBot="1" x14ac:dyDescent="0.3">
      <c r="A17" s="144" t="s">
        <v>294</v>
      </c>
      <c r="B17" s="145"/>
      <c r="C17" s="114">
        <f>C7+C12</f>
        <v>3000200</v>
      </c>
      <c r="D17" s="114">
        <f>D7+D12</f>
        <v>2886920.36</v>
      </c>
      <c r="E17" s="114">
        <f>E7+E12</f>
        <v>1181348.1200000001</v>
      </c>
      <c r="F17" s="114">
        <f>F7+F12</f>
        <v>1705572.2399999998</v>
      </c>
      <c r="G17" s="115">
        <f>G12+G7</f>
        <v>81948.67</v>
      </c>
      <c r="H17" s="114">
        <f>H7+H12</f>
        <v>81948.67</v>
      </c>
      <c r="I17" s="114">
        <f>I7+I12</f>
        <v>50252.93</v>
      </c>
      <c r="J17" s="116">
        <f>J7+J12</f>
        <v>31695.739999999998</v>
      </c>
    </row>
    <row r="18" spans="1:13" ht="15.75" thickTop="1" x14ac:dyDescent="0.25">
      <c r="A18" s="97" t="s">
        <v>199</v>
      </c>
      <c r="B18" s="98" t="s">
        <v>295</v>
      </c>
      <c r="C18" s="99">
        <v>0</v>
      </c>
      <c r="D18" s="99">
        <v>0</v>
      </c>
      <c r="E18" s="99">
        <v>0</v>
      </c>
      <c r="F18" s="99">
        <v>0</v>
      </c>
      <c r="G18" s="100">
        <v>0</v>
      </c>
      <c r="H18" s="99">
        <v>0</v>
      </c>
      <c r="I18" s="99">
        <v>0</v>
      </c>
      <c r="J18" s="101">
        <v>0</v>
      </c>
    </row>
    <row r="19" spans="1:13" ht="15.75" thickBot="1" x14ac:dyDescent="0.3">
      <c r="A19" s="113" t="s">
        <v>200</v>
      </c>
      <c r="B19" s="103" t="s">
        <v>296</v>
      </c>
      <c r="C19" s="104">
        <v>0</v>
      </c>
      <c r="D19" s="104">
        <v>0</v>
      </c>
      <c r="E19" s="104">
        <v>0</v>
      </c>
      <c r="F19" s="104">
        <v>0</v>
      </c>
      <c r="G19" s="105">
        <v>0</v>
      </c>
      <c r="H19" s="104">
        <v>0</v>
      </c>
      <c r="I19" s="104">
        <v>0</v>
      </c>
      <c r="J19" s="106">
        <v>0</v>
      </c>
    </row>
    <row r="20" spans="1:13" ht="16.5" thickTop="1" thickBot="1" x14ac:dyDescent="0.3">
      <c r="A20" s="139" t="s">
        <v>297</v>
      </c>
      <c r="B20" s="140"/>
      <c r="C20" s="114">
        <v>0</v>
      </c>
      <c r="D20" s="114">
        <v>0</v>
      </c>
      <c r="E20" s="114">
        <v>0</v>
      </c>
      <c r="F20" s="114">
        <v>0</v>
      </c>
      <c r="G20" s="115">
        <v>0</v>
      </c>
      <c r="H20" s="114">
        <v>0</v>
      </c>
      <c r="I20" s="114">
        <v>0</v>
      </c>
      <c r="J20" s="116">
        <v>0</v>
      </c>
    </row>
    <row r="21" spans="1:13" x14ac:dyDescent="0.25">
      <c r="A21" s="117"/>
      <c r="B21" s="117"/>
      <c r="C21" s="117"/>
      <c r="D21" s="117"/>
      <c r="E21" s="117"/>
      <c r="F21" s="117"/>
      <c r="G21" s="117"/>
      <c r="H21" s="117"/>
      <c r="I21" s="117"/>
      <c r="J21" s="117"/>
    </row>
    <row r="22" spans="1:13" x14ac:dyDescent="0.25">
      <c r="A22" s="117"/>
      <c r="B22" s="117"/>
      <c r="C22" s="117"/>
      <c r="D22" s="117"/>
      <c r="E22" s="117"/>
      <c r="F22" s="117"/>
      <c r="G22" s="117"/>
      <c r="H22" s="117"/>
      <c r="I22" s="117"/>
      <c r="J22" s="117"/>
    </row>
    <row r="23" spans="1:13" x14ac:dyDescent="0.25">
      <c r="A23" s="141" t="s">
        <v>309</v>
      </c>
      <c r="B23" s="142"/>
      <c r="C23" s="142"/>
      <c r="D23" s="142"/>
      <c r="E23" s="142"/>
      <c r="F23" s="142"/>
      <c r="G23" s="142"/>
      <c r="H23" s="142"/>
      <c r="I23" s="142"/>
      <c r="J23" s="143"/>
      <c r="M23" t="s">
        <v>298</v>
      </c>
    </row>
    <row r="24" spans="1:13" x14ac:dyDescent="0.25">
      <c r="A24" s="135" t="s">
        <v>299</v>
      </c>
      <c r="B24" s="135"/>
      <c r="C24" s="135"/>
      <c r="D24" s="135"/>
      <c r="E24" s="136" t="s">
        <v>300</v>
      </c>
      <c r="F24" s="136"/>
      <c r="G24" s="136" t="s">
        <v>301</v>
      </c>
      <c r="H24" s="136"/>
      <c r="I24" s="136" t="s">
        <v>302</v>
      </c>
      <c r="J24" s="136"/>
    </row>
    <row r="25" spans="1:13" x14ac:dyDescent="0.25">
      <c r="A25" s="135" t="s">
        <v>303</v>
      </c>
      <c r="B25" s="135"/>
      <c r="C25" s="135"/>
      <c r="D25" s="135"/>
      <c r="E25" s="136"/>
      <c r="F25" s="136"/>
      <c r="G25" s="136"/>
      <c r="H25" s="136"/>
      <c r="I25" s="136"/>
      <c r="J25" s="136"/>
    </row>
    <row r="26" spans="1:13" ht="28.5" customHeight="1" x14ac:dyDescent="0.25">
      <c r="A26" s="138" t="s">
        <v>304</v>
      </c>
      <c r="B26" s="138"/>
      <c r="C26" s="138"/>
      <c r="D26" s="138"/>
      <c r="E26" s="136"/>
      <c r="F26" s="136"/>
      <c r="G26" s="136"/>
      <c r="H26" s="136"/>
      <c r="I26" s="136"/>
      <c r="J26" s="136"/>
    </row>
    <row r="27" spans="1:13" x14ac:dyDescent="0.25">
      <c r="A27" s="135" t="s">
        <v>299</v>
      </c>
      <c r="B27" s="135"/>
      <c r="C27" s="135"/>
      <c r="D27" s="135"/>
      <c r="E27" s="136"/>
      <c r="F27" s="136"/>
      <c r="G27" s="136"/>
      <c r="H27" s="136"/>
      <c r="I27" s="136"/>
      <c r="J27" s="136"/>
    </row>
    <row r="28" spans="1:13" x14ac:dyDescent="0.25">
      <c r="A28" s="137" t="s">
        <v>305</v>
      </c>
      <c r="B28" s="137"/>
      <c r="C28" s="137"/>
      <c r="D28" s="137"/>
      <c r="E28" s="136"/>
      <c r="F28" s="136"/>
      <c r="G28" s="136"/>
      <c r="H28" s="136"/>
      <c r="I28" s="136"/>
      <c r="J28" s="136"/>
    </row>
  </sheetData>
  <mergeCells count="28">
    <mergeCell ref="A17:B17"/>
    <mergeCell ref="I3:J3"/>
    <mergeCell ref="A5:A6"/>
    <mergeCell ref="B5:B6"/>
    <mergeCell ref="C5:F5"/>
    <mergeCell ref="G5:J5"/>
    <mergeCell ref="A20:B20"/>
    <mergeCell ref="A23:J23"/>
    <mergeCell ref="A24:D24"/>
    <mergeCell ref="E24:F24"/>
    <mergeCell ref="G24:H24"/>
    <mergeCell ref="I24:J24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8:D28"/>
    <mergeCell ref="E28:F28"/>
    <mergeCell ref="G28:H28"/>
    <mergeCell ref="I28:J28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prihodi</vt:lpstr>
      <vt:lpstr>rashodi</vt:lpstr>
      <vt:lpstr>NEO</vt:lpstr>
      <vt:lpstr>BUZ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2015-07-29T08:49:01Z</cp:lastPrinted>
  <dcterms:created xsi:type="dcterms:W3CDTF">2006-09-16T00:00:00Z</dcterms:created>
  <dcterms:modified xsi:type="dcterms:W3CDTF">2026-07-20T12:16:53Z</dcterms:modified>
</cp:coreProperties>
</file>